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eeser\Desktop\SMW\"/>
    </mc:Choice>
  </mc:AlternateContent>
  <xr:revisionPtr revIDLastSave="0" documentId="13_ncr:1_{6524719A-836F-4ECC-98CB-B038DB833B6B}" xr6:coauthVersionLast="45" xr6:coauthVersionMax="45" xr10:uidLastSave="{00000000-0000-0000-0000-000000000000}"/>
  <bookViews>
    <workbookView xWindow="-110" yWindow="-110" windowWidth="19420" windowHeight="10420" tabRatio="950" activeTab="5" xr2:uid="{CBB83A10-AE31-41E3-B607-B9867FE01103}"/>
  </bookViews>
  <sheets>
    <sheet name="SMW W1901 Service Definition" sheetId="56" r:id="rId1"/>
    <sheet name="EmployerTaxes" sheetId="46" state="hidden" r:id="rId2"/>
    <sheet name="Instructions" sheetId="54" r:id="rId3"/>
    <sheet name="Demographics" sheetId="55" r:id="rId4"/>
    <sheet name="SMW Calculations" sheetId="47" r:id="rId5"/>
    <sheet name="SMW Spending Plan" sheetId="1" r:id="rId6"/>
    <sheet name="Month1" sheetId="6" r:id="rId7"/>
    <sheet name="Month2" sheetId="31" r:id="rId8"/>
    <sheet name="Month3" sheetId="32" r:id="rId9"/>
    <sheet name="Month4" sheetId="33" r:id="rId10"/>
    <sheet name="Month5" sheetId="34" r:id="rId11"/>
    <sheet name="Month6" sheetId="35" r:id="rId12"/>
    <sheet name="Month7" sheetId="36" r:id="rId13"/>
    <sheet name="Month8" sheetId="37" r:id="rId14"/>
    <sheet name="Month9" sheetId="38" r:id="rId15"/>
    <sheet name="Month10" sheetId="39" r:id="rId16"/>
    <sheet name="Month11" sheetId="40" r:id="rId17"/>
    <sheet name="Month12" sheetId="41" r:id="rId18"/>
  </sheets>
  <definedNames>
    <definedName name="_xlnm.Print_Titles" localSheetId="6">Month1!$A:$C</definedName>
    <definedName name="_xlnm.Print_Titles" localSheetId="15">Month10!$A:$C</definedName>
    <definedName name="_xlnm.Print_Titles" localSheetId="16">Month11!$A:$C</definedName>
    <definedName name="_xlnm.Print_Titles" localSheetId="17">Month12!$A:$C</definedName>
    <definedName name="_xlnm.Print_Titles" localSheetId="7">Month2!$A:$C</definedName>
    <definedName name="_xlnm.Print_Titles" localSheetId="8">Month3!$A:$C</definedName>
    <definedName name="_xlnm.Print_Titles" localSheetId="9">Month4!$A:$C</definedName>
    <definedName name="_xlnm.Print_Titles" localSheetId="10">Month5!$A:$C</definedName>
    <definedName name="_xlnm.Print_Titles" localSheetId="11">Month6!$A:$C</definedName>
    <definedName name="_xlnm.Print_Titles" localSheetId="12">Month7!$A:$C</definedName>
    <definedName name="_xlnm.Print_Titles" localSheetId="13">Month8!$A:$C</definedName>
    <definedName name="_xlnm.Print_Titles" localSheetId="14">Month9!$A:$C</definedName>
    <definedName name="_xlnm.Print_Titles" localSheetId="4">'SMW Calculations'!$A:$C</definedName>
    <definedName name="_xlnm.Print_Titles" localSheetId="5">'SMW Spending Plan'!$1:$6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1" i="1" l="1"/>
  <c r="I41" i="1"/>
  <c r="L5" i="6" l="1"/>
  <c r="S14" i="41"/>
  <c r="S14" i="40"/>
  <c r="S14" i="39"/>
  <c r="S14" i="38"/>
  <c r="S14" i="37"/>
  <c r="S14" i="36"/>
  <c r="S14" i="35"/>
  <c r="S14" i="34"/>
  <c r="S14" i="33"/>
  <c r="S14" i="32"/>
  <c r="S14" i="31"/>
  <c r="A1" i="41"/>
  <c r="A1" i="40"/>
  <c r="A1" i="39"/>
  <c r="A1" i="38"/>
  <c r="A1" i="37"/>
  <c r="A1" i="36"/>
  <c r="A1" i="35"/>
  <c r="A1" i="34"/>
  <c r="A1" i="33"/>
  <c r="A1" i="32"/>
  <c r="A1" i="31"/>
  <c r="G63" i="1" l="1"/>
  <c r="G62" i="1"/>
  <c r="G61" i="1"/>
  <c r="G60" i="1"/>
  <c r="G59" i="1"/>
  <c r="G58" i="1"/>
  <c r="G57" i="1"/>
  <c r="G56" i="1"/>
  <c r="G55" i="1"/>
  <c r="G54" i="1"/>
  <c r="G53" i="1"/>
  <c r="G52" i="1"/>
  <c r="L2" i="41"/>
  <c r="L2" i="40"/>
  <c r="L2" i="39"/>
  <c r="L2" i="38"/>
  <c r="L2" i="37"/>
  <c r="L2" i="36"/>
  <c r="L2" i="35"/>
  <c r="L2" i="34"/>
  <c r="L2" i="33"/>
  <c r="L2" i="32"/>
  <c r="L2" i="31"/>
  <c r="M23" i="1" l="1"/>
  <c r="M22" i="1"/>
  <c r="M21" i="1"/>
  <c r="M20" i="1"/>
  <c r="M19" i="1"/>
  <c r="M18" i="1"/>
  <c r="M17" i="1"/>
  <c r="M16" i="1"/>
  <c r="M15" i="1"/>
  <c r="M14" i="1"/>
  <c r="L2" i="6"/>
  <c r="A1" i="6"/>
  <c r="B4" i="1"/>
  <c r="B3" i="1"/>
  <c r="B2" i="1"/>
  <c r="B1" i="1"/>
  <c r="B4" i="47"/>
  <c r="B3" i="47"/>
  <c r="B2" i="47"/>
  <c r="B1" i="47"/>
  <c r="F18" i="47"/>
  <c r="F17" i="47"/>
  <c r="F16" i="47"/>
  <c r="F15" i="47"/>
  <c r="F14" i="47"/>
  <c r="F13" i="47"/>
  <c r="F12" i="47"/>
  <c r="F11" i="47"/>
  <c r="F10" i="47"/>
  <c r="F9" i="47"/>
  <c r="F8" i="47"/>
  <c r="F7" i="47" l="1"/>
  <c r="F3" i="47"/>
  <c r="F2" i="47"/>
  <c r="E23" i="1"/>
  <c r="E22" i="1"/>
  <c r="E21" i="1"/>
  <c r="E20" i="1"/>
  <c r="E19" i="1"/>
  <c r="E18" i="1"/>
  <c r="E17" i="1"/>
  <c r="E16" i="1"/>
  <c r="E15" i="1"/>
  <c r="E14" i="1"/>
  <c r="E13" i="1"/>
  <c r="E12" i="1"/>
  <c r="E24" i="1" l="1"/>
  <c r="G19" i="47" l="1"/>
  <c r="D19" i="47"/>
  <c r="K19" i="47" l="1"/>
  <c r="B7" i="47"/>
  <c r="C7" i="47" s="1"/>
  <c r="B8" i="47" s="1"/>
  <c r="C8" i="47" s="1"/>
  <c r="B9" i="47" s="1"/>
  <c r="C9" i="47" s="1"/>
  <c r="B10" i="47" s="1"/>
  <c r="C10" i="47" s="1"/>
  <c r="B11" i="47" s="1"/>
  <c r="C11" i="47" s="1"/>
  <c r="B12" i="47" s="1"/>
  <c r="C12" i="47" s="1"/>
  <c r="B13" i="47" s="1"/>
  <c r="C13" i="47" s="1"/>
  <c r="B14" i="47" s="1"/>
  <c r="C14" i="47" s="1"/>
  <c r="B15" i="47" s="1"/>
  <c r="C15" i="47" s="1"/>
  <c r="B16" i="47" s="1"/>
  <c r="C16" i="47" s="1"/>
  <c r="B17" i="47" s="1"/>
  <c r="C17" i="47" s="1"/>
  <c r="B18" i="47" s="1"/>
  <c r="C18" i="47" s="1"/>
  <c r="H18" i="47"/>
  <c r="J23" i="1" s="1"/>
  <c r="H17" i="47"/>
  <c r="J22" i="1" s="1"/>
  <c r="H16" i="47"/>
  <c r="J21" i="1" s="1"/>
  <c r="H15" i="47"/>
  <c r="J20" i="1" s="1"/>
  <c r="H14" i="47"/>
  <c r="J19" i="1" s="1"/>
  <c r="H13" i="47"/>
  <c r="J18" i="1" s="1"/>
  <c r="H12" i="47"/>
  <c r="J17" i="1" s="1"/>
  <c r="H11" i="47"/>
  <c r="J16" i="1" s="1"/>
  <c r="H10" i="47"/>
  <c r="J15" i="1" s="1"/>
  <c r="H9" i="47"/>
  <c r="J14" i="1" s="1"/>
  <c r="H8" i="47"/>
  <c r="J13" i="1" s="1"/>
  <c r="H7" i="47"/>
  <c r="N14" i="6" l="1"/>
  <c r="J12" i="1"/>
  <c r="E56" i="1"/>
  <c r="N14" i="34"/>
  <c r="T14" i="34" s="1"/>
  <c r="E60" i="1"/>
  <c r="N14" i="38"/>
  <c r="T14" i="38" s="1"/>
  <c r="E54" i="1"/>
  <c r="N14" i="32"/>
  <c r="T14" i="32" s="1"/>
  <c r="E58" i="1"/>
  <c r="N14" i="36"/>
  <c r="T14" i="36" s="1"/>
  <c r="E62" i="1"/>
  <c r="N14" i="40"/>
  <c r="T14" i="40" s="1"/>
  <c r="E55" i="1"/>
  <c r="N14" i="33"/>
  <c r="T14" i="33" s="1"/>
  <c r="E59" i="1"/>
  <c r="N14" i="37"/>
  <c r="T14" i="37" s="1"/>
  <c r="E63" i="1"/>
  <c r="N14" i="41"/>
  <c r="T14" i="41" s="1"/>
  <c r="E53" i="1"/>
  <c r="N14" i="31"/>
  <c r="T14" i="31" s="1"/>
  <c r="E57" i="1"/>
  <c r="N14" i="35"/>
  <c r="T14" i="35" s="1"/>
  <c r="E61" i="1"/>
  <c r="N14" i="39"/>
  <c r="T14" i="39" s="1"/>
  <c r="E52" i="1"/>
  <c r="H19" i="47"/>
  <c r="F19" i="47"/>
  <c r="B8" i="46" l="1"/>
  <c r="C8" i="46" s="1"/>
  <c r="C5" i="46"/>
  <c r="C4" i="46"/>
  <c r="C3" i="46"/>
  <c r="C2" i="46"/>
  <c r="H11" i="32" l="1"/>
  <c r="H7" i="32"/>
  <c r="H13" i="33"/>
  <c r="H9" i="33"/>
  <c r="H5" i="33"/>
  <c r="H11" i="34"/>
  <c r="H7" i="34"/>
  <c r="H13" i="35"/>
  <c r="H9" i="35"/>
  <c r="H5" i="35"/>
  <c r="H11" i="36"/>
  <c r="H7" i="36"/>
  <c r="H13" i="37"/>
  <c r="H9" i="37"/>
  <c r="H11" i="38"/>
  <c r="H7" i="38"/>
  <c r="H13" i="39"/>
  <c r="H9" i="39"/>
  <c r="H5" i="39"/>
  <c r="H11" i="40"/>
  <c r="H7" i="40"/>
  <c r="H13" i="41"/>
  <c r="H9" i="41"/>
  <c r="H5" i="41"/>
  <c r="F11" i="41"/>
  <c r="F7" i="41"/>
  <c r="F13" i="40"/>
  <c r="F9" i="40"/>
  <c r="F5" i="40"/>
  <c r="F11" i="39"/>
  <c r="F7" i="39"/>
  <c r="F13" i="38"/>
  <c r="F9" i="38"/>
  <c r="F5" i="38"/>
  <c r="F11" i="37"/>
  <c r="F7" i="37"/>
  <c r="F13" i="36"/>
  <c r="F9" i="36"/>
  <c r="F5" i="36"/>
  <c r="F11" i="35"/>
  <c r="F7" i="35"/>
  <c r="F13" i="34"/>
  <c r="F9" i="34"/>
  <c r="F5" i="34"/>
  <c r="F11" i="33"/>
  <c r="F7" i="33"/>
  <c r="F13" i="32"/>
  <c r="F9" i="32"/>
  <c r="F5" i="32"/>
  <c r="F11" i="31"/>
  <c r="F7" i="31"/>
  <c r="F13" i="6"/>
  <c r="F9" i="6"/>
  <c r="F5" i="6"/>
  <c r="H10" i="32"/>
  <c r="H6" i="32"/>
  <c r="H12" i="33"/>
  <c r="H8" i="33"/>
  <c r="H10" i="34"/>
  <c r="H6" i="34"/>
  <c r="H12" i="35"/>
  <c r="H8" i="35"/>
  <c r="H4" i="35"/>
  <c r="H10" i="36"/>
  <c r="H6" i="36"/>
  <c r="H12" i="37"/>
  <c r="H10" i="38"/>
  <c r="H6" i="38"/>
  <c r="H12" i="39"/>
  <c r="H8" i="39"/>
  <c r="H4" i="39"/>
  <c r="H10" i="40"/>
  <c r="H6" i="40"/>
  <c r="H12" i="41"/>
  <c r="H8" i="41"/>
  <c r="H4" i="41"/>
  <c r="F10" i="41"/>
  <c r="F6" i="41"/>
  <c r="F12" i="40"/>
  <c r="F8" i="40"/>
  <c r="F4" i="40"/>
  <c r="F10" i="39"/>
  <c r="F6" i="39"/>
  <c r="F12" i="38"/>
  <c r="F8" i="38"/>
  <c r="F4" i="38"/>
  <c r="F10" i="37"/>
  <c r="F6" i="37"/>
  <c r="F12" i="36"/>
  <c r="F8" i="36"/>
  <c r="F4" i="36"/>
  <c r="F10" i="35"/>
  <c r="F6" i="35"/>
  <c r="F12" i="34"/>
  <c r="F8" i="34"/>
  <c r="F4" i="34"/>
  <c r="F10" i="33"/>
  <c r="F6" i="33"/>
  <c r="F12" i="32"/>
  <c r="F8" i="32"/>
  <c r="F4" i="32"/>
  <c r="F10" i="31"/>
  <c r="F6" i="31"/>
  <c r="F12" i="6"/>
  <c r="F8" i="6"/>
  <c r="F4" i="6"/>
  <c r="H13" i="32"/>
  <c r="H9" i="32"/>
  <c r="H5" i="32"/>
  <c r="H11" i="33"/>
  <c r="H7" i="33"/>
  <c r="H13" i="34"/>
  <c r="H9" i="34"/>
  <c r="H5" i="34"/>
  <c r="H11" i="35"/>
  <c r="H7" i="35"/>
  <c r="H13" i="36"/>
  <c r="H9" i="36"/>
  <c r="H5" i="36"/>
  <c r="H11" i="37"/>
  <c r="H13" i="38"/>
  <c r="H9" i="38"/>
  <c r="H5" i="38"/>
  <c r="H11" i="39"/>
  <c r="H7" i="39"/>
  <c r="H13" i="40"/>
  <c r="H9" i="40"/>
  <c r="H5" i="40"/>
  <c r="H11" i="41"/>
  <c r="H7" i="41"/>
  <c r="F13" i="41"/>
  <c r="F9" i="41"/>
  <c r="F5" i="41"/>
  <c r="F11" i="40"/>
  <c r="F7" i="40"/>
  <c r="F13" i="39"/>
  <c r="F9" i="39"/>
  <c r="F5" i="39"/>
  <c r="F11" i="38"/>
  <c r="F7" i="38"/>
  <c r="F13" i="37"/>
  <c r="F9" i="37"/>
  <c r="F5" i="37"/>
  <c r="F11" i="36"/>
  <c r="F7" i="36"/>
  <c r="F13" i="35"/>
  <c r="F9" i="35"/>
  <c r="F5" i="35"/>
  <c r="F11" i="34"/>
  <c r="F7" i="34"/>
  <c r="F13" i="33"/>
  <c r="F9" i="33"/>
  <c r="F5" i="33"/>
  <c r="F11" i="32"/>
  <c r="F7" i="32"/>
  <c r="F13" i="31"/>
  <c r="F9" i="31"/>
  <c r="F5" i="31"/>
  <c r="F11" i="6"/>
  <c r="F7" i="6"/>
  <c r="H12" i="32"/>
  <c r="H8" i="32"/>
  <c r="H10" i="33"/>
  <c r="H6" i="33"/>
  <c r="H12" i="34"/>
  <c r="H8" i="34"/>
  <c r="H4" i="34"/>
  <c r="H10" i="35"/>
  <c r="H6" i="35"/>
  <c r="H12" i="36"/>
  <c r="H8" i="36"/>
  <c r="H4" i="36"/>
  <c r="H10" i="37"/>
  <c r="H12" i="38"/>
  <c r="H8" i="38"/>
  <c r="H4" i="38"/>
  <c r="H10" i="39"/>
  <c r="H6" i="39"/>
  <c r="H12" i="40"/>
  <c r="H8" i="40"/>
  <c r="H4" i="40"/>
  <c r="H10" i="41"/>
  <c r="H6" i="41"/>
  <c r="F12" i="41"/>
  <c r="F8" i="41"/>
  <c r="F4" i="41"/>
  <c r="F10" i="40"/>
  <c r="F6" i="40"/>
  <c r="F12" i="39"/>
  <c r="F8" i="39"/>
  <c r="F4" i="39"/>
  <c r="F10" i="38"/>
  <c r="F6" i="38"/>
  <c r="F12" i="37"/>
  <c r="F8" i="37"/>
  <c r="F4" i="37"/>
  <c r="F10" i="36"/>
  <c r="F6" i="36"/>
  <c r="F12" i="35"/>
  <c r="F8" i="35"/>
  <c r="F4" i="35"/>
  <c r="F10" i="34"/>
  <c r="F6" i="34"/>
  <c r="F12" i="33"/>
  <c r="F8" i="33"/>
  <c r="F4" i="33"/>
  <c r="F10" i="32"/>
  <c r="F6" i="32"/>
  <c r="F12" i="31"/>
  <c r="F8" i="31"/>
  <c r="F4" i="31"/>
  <c r="F10" i="6"/>
  <c r="F6" i="6"/>
  <c r="C6" i="46"/>
  <c r="B6" i="46"/>
  <c r="B52" i="1" l="1"/>
  <c r="C52" i="1" s="1"/>
  <c r="B53" i="1" s="1"/>
  <c r="C53" i="1" s="1"/>
  <c r="B54" i="1" s="1"/>
  <c r="C54" i="1" s="1"/>
  <c r="B55" i="1" s="1"/>
  <c r="C55" i="1" s="1"/>
  <c r="B56" i="1" s="1"/>
  <c r="C56" i="1" s="1"/>
  <c r="B57" i="1" s="1"/>
  <c r="C57" i="1" s="1"/>
  <c r="B58" i="1" s="1"/>
  <c r="C58" i="1" s="1"/>
  <c r="B59" i="1" s="1"/>
  <c r="C59" i="1" s="1"/>
  <c r="B60" i="1" s="1"/>
  <c r="C60" i="1" s="1"/>
  <c r="B61" i="1" s="1"/>
  <c r="C61" i="1" s="1"/>
  <c r="B62" i="1" s="1"/>
  <c r="C62" i="1" s="1"/>
  <c r="B63" i="1" s="1"/>
  <c r="C63" i="1" s="1"/>
  <c r="R13" i="31" l="1"/>
  <c r="R12" i="31"/>
  <c r="R11" i="31"/>
  <c r="R10" i="31"/>
  <c r="R9" i="31"/>
  <c r="R8" i="31"/>
  <c r="R7" i="31"/>
  <c r="R6" i="31"/>
  <c r="R5" i="31"/>
  <c r="R4" i="31"/>
  <c r="R13" i="32"/>
  <c r="R12" i="32"/>
  <c r="R11" i="32"/>
  <c r="R10" i="32"/>
  <c r="R9" i="32"/>
  <c r="R8" i="32"/>
  <c r="R7" i="32"/>
  <c r="R6" i="32"/>
  <c r="R5" i="32"/>
  <c r="R4" i="32"/>
  <c r="R14" i="32" s="1"/>
  <c r="R13" i="33"/>
  <c r="R12" i="33"/>
  <c r="R11" i="33"/>
  <c r="R10" i="33"/>
  <c r="R9" i="33"/>
  <c r="R8" i="33"/>
  <c r="R7" i="33"/>
  <c r="R6" i="33"/>
  <c r="R5" i="33"/>
  <c r="R4" i="33"/>
  <c r="R14" i="33" s="1"/>
  <c r="R13" i="34"/>
  <c r="R12" i="34"/>
  <c r="R11" i="34"/>
  <c r="R10" i="34"/>
  <c r="R9" i="34"/>
  <c r="R8" i="34"/>
  <c r="R7" i="34"/>
  <c r="R6" i="34"/>
  <c r="R5" i="34"/>
  <c r="R4" i="34"/>
  <c r="R14" i="34" s="1"/>
  <c r="R13" i="35"/>
  <c r="R12" i="35"/>
  <c r="R11" i="35"/>
  <c r="R10" i="35"/>
  <c r="R9" i="35"/>
  <c r="R8" i="35"/>
  <c r="R7" i="35"/>
  <c r="R6" i="35"/>
  <c r="R5" i="35"/>
  <c r="R4" i="35"/>
  <c r="R14" i="35" s="1"/>
  <c r="R13" i="36"/>
  <c r="R12" i="36"/>
  <c r="R11" i="36"/>
  <c r="R10" i="36"/>
  <c r="R9" i="36"/>
  <c r="R8" i="36"/>
  <c r="R7" i="36"/>
  <c r="R6" i="36"/>
  <c r="R5" i="36"/>
  <c r="R4" i="36"/>
  <c r="R14" i="36" s="1"/>
  <c r="R13" i="37"/>
  <c r="R12" i="37"/>
  <c r="R11" i="37"/>
  <c r="R10" i="37"/>
  <c r="R9" i="37"/>
  <c r="R8" i="37"/>
  <c r="R7" i="37"/>
  <c r="R6" i="37"/>
  <c r="R5" i="37"/>
  <c r="R4" i="37"/>
  <c r="R14" i="37" s="1"/>
  <c r="R13" i="38"/>
  <c r="R12" i="38"/>
  <c r="R11" i="38"/>
  <c r="R10" i="38"/>
  <c r="R9" i="38"/>
  <c r="R8" i="38"/>
  <c r="R7" i="38"/>
  <c r="R6" i="38"/>
  <c r="R5" i="38"/>
  <c r="R4" i="38"/>
  <c r="R14" i="38" s="1"/>
  <c r="R13" i="39"/>
  <c r="R12" i="39"/>
  <c r="R11" i="39"/>
  <c r="R10" i="39"/>
  <c r="R9" i="39"/>
  <c r="R8" i="39"/>
  <c r="R7" i="39"/>
  <c r="R6" i="39"/>
  <c r="R5" i="39"/>
  <c r="R4" i="39"/>
  <c r="R14" i="39" s="1"/>
  <c r="R13" i="40"/>
  <c r="R12" i="40"/>
  <c r="R11" i="40"/>
  <c r="R10" i="40"/>
  <c r="R9" i="40"/>
  <c r="R8" i="40"/>
  <c r="R7" i="40"/>
  <c r="R6" i="40"/>
  <c r="R5" i="40"/>
  <c r="R4" i="40"/>
  <c r="R14" i="40" s="1"/>
  <c r="R13" i="41"/>
  <c r="R12" i="41"/>
  <c r="R11" i="41"/>
  <c r="R10" i="41"/>
  <c r="R9" i="41"/>
  <c r="R8" i="41"/>
  <c r="R7" i="41"/>
  <c r="R6" i="41"/>
  <c r="R5" i="41"/>
  <c r="R4" i="41"/>
  <c r="R14" i="41" s="1"/>
  <c r="R13" i="6"/>
  <c r="R12" i="6"/>
  <c r="R11" i="6"/>
  <c r="R10" i="6"/>
  <c r="R9" i="6"/>
  <c r="R8" i="6"/>
  <c r="R7" i="6"/>
  <c r="R6" i="6"/>
  <c r="R5" i="6"/>
  <c r="R4" i="6"/>
  <c r="L13" i="33"/>
  <c r="L12" i="33"/>
  <c r="L11" i="33"/>
  <c r="L10" i="33"/>
  <c r="L9" i="33"/>
  <c r="L8" i="33"/>
  <c r="L7" i="33"/>
  <c r="L6" i="33"/>
  <c r="L5" i="33"/>
  <c r="L4" i="33"/>
  <c r="L13" i="34"/>
  <c r="L12" i="34"/>
  <c r="L11" i="34"/>
  <c r="L10" i="34"/>
  <c r="L9" i="34"/>
  <c r="L8" i="34"/>
  <c r="L7" i="34"/>
  <c r="L6" i="34"/>
  <c r="L5" i="34"/>
  <c r="L4" i="34"/>
  <c r="L14" i="34" s="1"/>
  <c r="L13" i="35"/>
  <c r="L12" i="35"/>
  <c r="L11" i="35"/>
  <c r="L10" i="35"/>
  <c r="L9" i="35"/>
  <c r="L8" i="35"/>
  <c r="L7" i="35"/>
  <c r="L6" i="35"/>
  <c r="L5" i="35"/>
  <c r="L4" i="35"/>
  <c r="L13" i="36"/>
  <c r="L12" i="36"/>
  <c r="L11" i="36"/>
  <c r="L10" i="36"/>
  <c r="L9" i="36"/>
  <c r="L8" i="36"/>
  <c r="L7" i="36"/>
  <c r="L6" i="36"/>
  <c r="L5" i="36"/>
  <c r="L4" i="36"/>
  <c r="L14" i="36" s="1"/>
  <c r="L13" i="37"/>
  <c r="L12" i="37"/>
  <c r="L11" i="37"/>
  <c r="L10" i="37"/>
  <c r="L9" i="37"/>
  <c r="L8" i="37"/>
  <c r="L7" i="37"/>
  <c r="L6" i="37"/>
  <c r="L5" i="37"/>
  <c r="L4" i="37"/>
  <c r="L13" i="38"/>
  <c r="L12" i="38"/>
  <c r="L11" i="38"/>
  <c r="L10" i="38"/>
  <c r="L9" i="38"/>
  <c r="L8" i="38"/>
  <c r="L7" i="38"/>
  <c r="L6" i="38"/>
  <c r="L5" i="38"/>
  <c r="L4" i="38"/>
  <c r="L14" i="38" s="1"/>
  <c r="L13" i="39"/>
  <c r="L12" i="39"/>
  <c r="L11" i="39"/>
  <c r="L10" i="39"/>
  <c r="L9" i="39"/>
  <c r="L8" i="39"/>
  <c r="L7" i="39"/>
  <c r="L6" i="39"/>
  <c r="L5" i="39"/>
  <c r="L4" i="39"/>
  <c r="L14" i="39" s="1"/>
  <c r="L13" i="40"/>
  <c r="L12" i="40"/>
  <c r="L11" i="40"/>
  <c r="L10" i="40"/>
  <c r="L9" i="40"/>
  <c r="L8" i="40"/>
  <c r="L7" i="40"/>
  <c r="L6" i="40"/>
  <c r="L5" i="40"/>
  <c r="L4" i="40"/>
  <c r="L14" i="40" s="1"/>
  <c r="L13" i="41"/>
  <c r="L12" i="41"/>
  <c r="L11" i="41"/>
  <c r="L10" i="41"/>
  <c r="L9" i="41"/>
  <c r="L8" i="41"/>
  <c r="L7" i="41"/>
  <c r="L6" i="41"/>
  <c r="L5" i="41"/>
  <c r="L4" i="41"/>
  <c r="L13" i="32"/>
  <c r="L12" i="32"/>
  <c r="L11" i="32"/>
  <c r="L10" i="32"/>
  <c r="L9" i="32"/>
  <c r="L8" i="32"/>
  <c r="L7" i="32"/>
  <c r="L6" i="32"/>
  <c r="L5" i="32"/>
  <c r="L4" i="32"/>
  <c r="L14" i="32" s="1"/>
  <c r="L13" i="31"/>
  <c r="L12" i="31"/>
  <c r="L11" i="31"/>
  <c r="L10" i="31"/>
  <c r="L9" i="31"/>
  <c r="L8" i="31"/>
  <c r="L7" i="31"/>
  <c r="L6" i="31"/>
  <c r="L5" i="31"/>
  <c r="L4" i="31"/>
  <c r="R14" i="31" l="1"/>
  <c r="L14" i="31"/>
  <c r="R14" i="6"/>
  <c r="L14" i="33"/>
  <c r="L14" i="35"/>
  <c r="L14" i="37"/>
  <c r="L14" i="41"/>
  <c r="L13" i="6"/>
  <c r="L12" i="6"/>
  <c r="L11" i="6"/>
  <c r="L10" i="6"/>
  <c r="L9" i="6"/>
  <c r="L8" i="6"/>
  <c r="L7" i="6"/>
  <c r="L6" i="6"/>
  <c r="L4" i="6"/>
  <c r="L14" i="6" l="1"/>
  <c r="G13" i="6"/>
  <c r="H13" i="6" s="1"/>
  <c r="G12" i="6"/>
  <c r="H12" i="6" s="1"/>
  <c r="G11" i="6"/>
  <c r="H11" i="6" s="1"/>
  <c r="G10" i="6"/>
  <c r="H10" i="6" s="1"/>
  <c r="G9" i="6"/>
  <c r="H9" i="6" s="1"/>
  <c r="G8" i="6"/>
  <c r="H8" i="6" s="1"/>
  <c r="G7" i="6"/>
  <c r="H7" i="6" s="1"/>
  <c r="G6" i="6"/>
  <c r="H6" i="6" s="1"/>
  <c r="M6" i="6" s="1"/>
  <c r="G5" i="6"/>
  <c r="H5" i="6" s="1"/>
  <c r="B12" i="1"/>
  <c r="B12" i="6" s="1"/>
  <c r="G64" i="1"/>
  <c r="K20" i="1"/>
  <c r="K18" i="1"/>
  <c r="G16" i="1"/>
  <c r="L15" i="1"/>
  <c r="G13" i="31"/>
  <c r="H13" i="31" s="1"/>
  <c r="G12" i="31"/>
  <c r="H12" i="31" s="1"/>
  <c r="G11" i="31"/>
  <c r="H11" i="31" s="1"/>
  <c r="G10" i="31"/>
  <c r="H10" i="31" s="1"/>
  <c r="G9" i="31"/>
  <c r="H9" i="31" s="1"/>
  <c r="G8" i="31"/>
  <c r="H8" i="31" s="1"/>
  <c r="G7" i="31"/>
  <c r="H7" i="31" s="1"/>
  <c r="G6" i="31"/>
  <c r="H6" i="31" s="1"/>
  <c r="G5" i="31"/>
  <c r="H5" i="31" s="1"/>
  <c r="G13" i="32"/>
  <c r="G12" i="32"/>
  <c r="G11" i="32"/>
  <c r="G10" i="32"/>
  <c r="G9" i="32"/>
  <c r="G8" i="32"/>
  <c r="G7" i="32"/>
  <c r="G6" i="32"/>
  <c r="G5" i="32"/>
  <c r="G13" i="33"/>
  <c r="G12" i="33"/>
  <c r="G11" i="33"/>
  <c r="G10" i="33"/>
  <c r="G9" i="33"/>
  <c r="G8" i="33"/>
  <c r="G7" i="33"/>
  <c r="G6" i="33"/>
  <c r="G5" i="33"/>
  <c r="G13" i="34"/>
  <c r="G12" i="34"/>
  <c r="G11" i="34"/>
  <c r="G10" i="34"/>
  <c r="G9" i="34"/>
  <c r="G8" i="34"/>
  <c r="G7" i="34"/>
  <c r="G6" i="34"/>
  <c r="G5" i="34"/>
  <c r="G13" i="35"/>
  <c r="G12" i="35"/>
  <c r="G11" i="35"/>
  <c r="G10" i="35"/>
  <c r="G9" i="35"/>
  <c r="G8" i="35"/>
  <c r="G7" i="35"/>
  <c r="G6" i="35"/>
  <c r="G5" i="35"/>
  <c r="G13" i="36"/>
  <c r="G12" i="36"/>
  <c r="G11" i="36"/>
  <c r="G10" i="36"/>
  <c r="G9" i="36"/>
  <c r="G8" i="36"/>
  <c r="G7" i="36"/>
  <c r="G6" i="36"/>
  <c r="G5" i="36"/>
  <c r="G13" i="37"/>
  <c r="G12" i="37"/>
  <c r="G11" i="37"/>
  <c r="G10" i="37"/>
  <c r="G9" i="37"/>
  <c r="G8" i="37"/>
  <c r="H8" i="37" s="1"/>
  <c r="G7" i="37"/>
  <c r="H7" i="37" s="1"/>
  <c r="G6" i="37"/>
  <c r="H6" i="37" s="1"/>
  <c r="G5" i="37"/>
  <c r="H5" i="37" s="1"/>
  <c r="G13" i="38"/>
  <c r="G12" i="38"/>
  <c r="G11" i="38"/>
  <c r="G10" i="38"/>
  <c r="G9" i="38"/>
  <c r="G8" i="38"/>
  <c r="G7" i="38"/>
  <c r="G6" i="38"/>
  <c r="G5" i="38"/>
  <c r="G13" i="39"/>
  <c r="G12" i="39"/>
  <c r="G11" i="39"/>
  <c r="G10" i="39"/>
  <c r="G9" i="39"/>
  <c r="M13" i="40"/>
  <c r="M12" i="40"/>
  <c r="M11" i="40"/>
  <c r="M10" i="40"/>
  <c r="M9" i="40"/>
  <c r="Q14" i="41"/>
  <c r="L23" i="1" s="1"/>
  <c r="P14" i="41"/>
  <c r="K23" i="1" s="1"/>
  <c r="K14" i="41"/>
  <c r="G23" i="1" s="1"/>
  <c r="J14" i="41"/>
  <c r="F23" i="1" s="1"/>
  <c r="G13" i="41"/>
  <c r="G12" i="41"/>
  <c r="G11" i="41"/>
  <c r="G10" i="41"/>
  <c r="G9" i="41"/>
  <c r="G8" i="41"/>
  <c r="G7" i="41"/>
  <c r="G6" i="41"/>
  <c r="G5" i="41"/>
  <c r="G4" i="41"/>
  <c r="Q14" i="40"/>
  <c r="L22" i="1" s="1"/>
  <c r="P14" i="40"/>
  <c r="K22" i="1" s="1"/>
  <c r="K14" i="40"/>
  <c r="G22" i="1" s="1"/>
  <c r="J14" i="40"/>
  <c r="F22" i="1" s="1"/>
  <c r="G13" i="40"/>
  <c r="G12" i="40"/>
  <c r="G11" i="40"/>
  <c r="G10" i="40"/>
  <c r="G9" i="40"/>
  <c r="G8" i="40"/>
  <c r="M8" i="40"/>
  <c r="G7" i="40"/>
  <c r="M7" i="40"/>
  <c r="G6" i="40"/>
  <c r="M6" i="40"/>
  <c r="G5" i="40"/>
  <c r="G4" i="40"/>
  <c r="Q14" i="39"/>
  <c r="L21" i="1" s="1"/>
  <c r="P14" i="39"/>
  <c r="K21" i="1" s="1"/>
  <c r="K14" i="39"/>
  <c r="G21" i="1" s="1"/>
  <c r="J14" i="39"/>
  <c r="F21" i="1" s="1"/>
  <c r="G8" i="39"/>
  <c r="G7" i="39"/>
  <c r="G6" i="39"/>
  <c r="G5" i="39"/>
  <c r="G4" i="39"/>
  <c r="Q14" i="38"/>
  <c r="L20" i="1" s="1"/>
  <c r="P14" i="38"/>
  <c r="K14" i="38"/>
  <c r="G20" i="1" s="1"/>
  <c r="J14" i="38"/>
  <c r="F20" i="1" s="1"/>
  <c r="G4" i="38"/>
  <c r="Q14" i="37"/>
  <c r="L19" i="1" s="1"/>
  <c r="P14" i="37"/>
  <c r="K19" i="1" s="1"/>
  <c r="K14" i="37"/>
  <c r="G19" i="1" s="1"/>
  <c r="J14" i="37"/>
  <c r="F19" i="1" s="1"/>
  <c r="G4" i="37"/>
  <c r="H4" i="37" s="1"/>
  <c r="Q14" i="36"/>
  <c r="L18" i="1" s="1"/>
  <c r="P14" i="36"/>
  <c r="K14" i="36"/>
  <c r="G18" i="1" s="1"/>
  <c r="J14" i="36"/>
  <c r="F18" i="1" s="1"/>
  <c r="G4" i="36"/>
  <c r="Q14" i="35"/>
  <c r="L17" i="1" s="1"/>
  <c r="P14" i="35"/>
  <c r="K17" i="1" s="1"/>
  <c r="K14" i="35"/>
  <c r="G17" i="1" s="1"/>
  <c r="J14" i="35"/>
  <c r="F17" i="1" s="1"/>
  <c r="G4" i="35"/>
  <c r="Q14" i="34"/>
  <c r="L16" i="1" s="1"/>
  <c r="P14" i="34"/>
  <c r="K16" i="1" s="1"/>
  <c r="K14" i="34"/>
  <c r="J14" i="34"/>
  <c r="F16" i="1" s="1"/>
  <c r="G4" i="34"/>
  <c r="Q14" i="33"/>
  <c r="P14" i="33"/>
  <c r="K15" i="1" s="1"/>
  <c r="K14" i="33"/>
  <c r="G15" i="1" s="1"/>
  <c r="J14" i="33"/>
  <c r="F15" i="1" s="1"/>
  <c r="G4" i="33"/>
  <c r="H4" i="33" s="1"/>
  <c r="Q14" i="32"/>
  <c r="L14" i="1" s="1"/>
  <c r="P14" i="32"/>
  <c r="K14" i="1" s="1"/>
  <c r="K14" i="32"/>
  <c r="G14" i="1" s="1"/>
  <c r="J14" i="32"/>
  <c r="F14" i="1" s="1"/>
  <c r="G4" i="32"/>
  <c r="H4" i="32" s="1"/>
  <c r="Q14" i="31"/>
  <c r="P14" i="31"/>
  <c r="K13" i="1" s="1"/>
  <c r="K14" i="31"/>
  <c r="G13" i="1" s="1"/>
  <c r="J14" i="31"/>
  <c r="F13" i="1" s="1"/>
  <c r="G4" i="31"/>
  <c r="H4" i="31" s="1"/>
  <c r="H16" i="1" l="1"/>
  <c r="H17" i="1"/>
  <c r="H21" i="1"/>
  <c r="H13" i="1"/>
  <c r="L13" i="1"/>
  <c r="M13" i="1"/>
  <c r="H19" i="1"/>
  <c r="H14" i="1"/>
  <c r="H18" i="1"/>
  <c r="H22" i="1"/>
  <c r="H15" i="1"/>
  <c r="H20" i="1"/>
  <c r="H23" i="1"/>
  <c r="M8" i="6"/>
  <c r="M13" i="6"/>
  <c r="M7" i="6"/>
  <c r="M12" i="6"/>
  <c r="M9" i="6"/>
  <c r="M11" i="6"/>
  <c r="M5" i="6"/>
  <c r="C12" i="1"/>
  <c r="B13" i="1" s="1"/>
  <c r="C13" i="1" s="1"/>
  <c r="B5" i="6"/>
  <c r="B7" i="6"/>
  <c r="B9" i="6"/>
  <c r="B11" i="6"/>
  <c r="B13" i="6"/>
  <c r="B4" i="6"/>
  <c r="B6" i="6"/>
  <c r="B8" i="6"/>
  <c r="B10" i="6"/>
  <c r="M10" i="6"/>
  <c r="M12" i="33"/>
  <c r="M12" i="34"/>
  <c r="M6" i="32"/>
  <c r="M13" i="39"/>
  <c r="M6" i="38"/>
  <c r="M13" i="38"/>
  <c r="M6" i="35"/>
  <c r="M13" i="35"/>
  <c r="M9" i="34"/>
  <c r="M11" i="34"/>
  <c r="M13" i="34"/>
  <c r="M7" i="41"/>
  <c r="M12" i="32"/>
  <c r="M5" i="36"/>
  <c r="M7" i="36"/>
  <c r="M5" i="34"/>
  <c r="M10" i="34"/>
  <c r="M6" i="34"/>
  <c r="M9" i="33"/>
  <c r="M8" i="32"/>
  <c r="M8" i="31"/>
  <c r="M4" i="34"/>
  <c r="M5" i="39"/>
  <c r="M9" i="41"/>
  <c r="M13" i="41"/>
  <c r="M9" i="39"/>
  <c r="M11" i="39"/>
  <c r="M9" i="38"/>
  <c r="M11" i="38"/>
  <c r="M9" i="37"/>
  <c r="M11" i="37"/>
  <c r="M7" i="34"/>
  <c r="M6" i="33"/>
  <c r="M12" i="31"/>
  <c r="M11" i="41"/>
  <c r="M10" i="39"/>
  <c r="M7" i="35"/>
  <c r="M8" i="37"/>
  <c r="M9" i="36"/>
  <c r="M11" i="36"/>
  <c r="M8" i="35"/>
  <c r="M4" i="36"/>
  <c r="M4" i="37"/>
  <c r="M5" i="38"/>
  <c r="M7" i="38"/>
  <c r="M10" i="38"/>
  <c r="M10" i="37"/>
  <c r="M10" i="36"/>
  <c r="M12" i="36"/>
  <c r="M10" i="35"/>
  <c r="M12" i="35"/>
  <c r="M6" i="39"/>
  <c r="M8" i="39"/>
  <c r="M5" i="41"/>
  <c r="M10" i="41"/>
  <c r="M12" i="39"/>
  <c r="M8" i="38"/>
  <c r="M6" i="37"/>
  <c r="M12" i="37"/>
  <c r="M13" i="37"/>
  <c r="M5" i="35"/>
  <c r="M5" i="33"/>
  <c r="M7" i="39"/>
  <c r="M6" i="41"/>
  <c r="M8" i="41"/>
  <c r="M12" i="41"/>
  <c r="M12" i="38"/>
  <c r="M5" i="37"/>
  <c r="M7" i="37"/>
  <c r="M6" i="36"/>
  <c r="M8" i="36"/>
  <c r="M13" i="36"/>
  <c r="M9" i="35"/>
  <c r="M11" i="35"/>
  <c r="M8" i="34"/>
  <c r="M5" i="40"/>
  <c r="M7" i="32"/>
  <c r="M7" i="31"/>
  <c r="M11" i="33"/>
  <c r="M9" i="32"/>
  <c r="M11" i="32"/>
  <c r="M9" i="31"/>
  <c r="M11" i="31"/>
  <c r="M4" i="32"/>
  <c r="M8" i="33"/>
  <c r="M13" i="33"/>
  <c r="M13" i="32"/>
  <c r="M13" i="31"/>
  <c r="M6" i="31"/>
  <c r="M10" i="31"/>
  <c r="M5" i="31"/>
  <c r="M10" i="32"/>
  <c r="M5" i="32"/>
  <c r="M7" i="33"/>
  <c r="M10" i="33"/>
  <c r="M4" i="33"/>
  <c r="M4" i="38"/>
  <c r="M4" i="41"/>
  <c r="M4" i="40"/>
  <c r="M4" i="39"/>
  <c r="M4" i="35"/>
  <c r="M4" i="31"/>
  <c r="B9" i="31" l="1"/>
  <c r="C6" i="6"/>
  <c r="D6" i="6" s="1"/>
  <c r="C5" i="6"/>
  <c r="D5" i="6" s="1"/>
  <c r="B11" i="31"/>
  <c r="C9" i="6"/>
  <c r="D9" i="6" s="1"/>
  <c r="C13" i="6"/>
  <c r="D13" i="6" s="1"/>
  <c r="B8" i="31"/>
  <c r="C8" i="6"/>
  <c r="D8" i="6" s="1"/>
  <c r="C10" i="6"/>
  <c r="D10" i="6" s="1"/>
  <c r="C11" i="6"/>
  <c r="D11" i="6" s="1"/>
  <c r="B4" i="31"/>
  <c r="B10" i="31"/>
  <c r="C12" i="6"/>
  <c r="D12" i="6" s="1"/>
  <c r="C4" i="6"/>
  <c r="D4" i="6" s="1"/>
  <c r="N2" i="6" s="1"/>
  <c r="C7" i="6"/>
  <c r="D7" i="6" s="1"/>
  <c r="B5" i="31"/>
  <c r="B13" i="31"/>
  <c r="B12" i="31"/>
  <c r="B7" i="31"/>
  <c r="B6" i="31"/>
  <c r="B14" i="1"/>
  <c r="C4" i="31"/>
  <c r="C13" i="31"/>
  <c r="C11" i="31"/>
  <c r="C9" i="31"/>
  <c r="D9" i="31" s="1"/>
  <c r="C7" i="31"/>
  <c r="C5" i="31"/>
  <c r="C12" i="31"/>
  <c r="C10" i="31"/>
  <c r="C8" i="31"/>
  <c r="C6" i="31"/>
  <c r="M14" i="34"/>
  <c r="I16" i="1" s="1"/>
  <c r="M14" i="36"/>
  <c r="I18" i="1" s="1"/>
  <c r="M14" i="40"/>
  <c r="I22" i="1" s="1"/>
  <c r="M14" i="37"/>
  <c r="I19" i="1" s="1"/>
  <c r="M14" i="38"/>
  <c r="I20" i="1" s="1"/>
  <c r="M14" i="32"/>
  <c r="I14" i="1" s="1"/>
  <c r="M14" i="39"/>
  <c r="I21" i="1" s="1"/>
  <c r="M14" i="31"/>
  <c r="I13" i="1" s="1"/>
  <c r="M14" i="35"/>
  <c r="I17" i="1" s="1"/>
  <c r="M14" i="41"/>
  <c r="I23" i="1" s="1"/>
  <c r="M14" i="33"/>
  <c r="I15" i="1" s="1"/>
  <c r="Q14" i="6"/>
  <c r="L12" i="1" s="1"/>
  <c r="L24" i="1" s="1"/>
  <c r="P14" i="6"/>
  <c r="K12" i="1" s="1"/>
  <c r="K14" i="6"/>
  <c r="G12" i="1" s="1"/>
  <c r="J14" i="6"/>
  <c r="F12" i="1" s="1"/>
  <c r="G4" i="6"/>
  <c r="H4" i="6" s="1"/>
  <c r="H12" i="1" l="1"/>
  <c r="H24" i="1" s="1"/>
  <c r="D13" i="31"/>
  <c r="D4" i="31"/>
  <c r="N2" i="31" s="1"/>
  <c r="D8" i="31"/>
  <c r="D10" i="31"/>
  <c r="D11" i="31"/>
  <c r="D7" i="31"/>
  <c r="D12" i="31"/>
  <c r="D6" i="31"/>
  <c r="D5" i="31"/>
  <c r="C14" i="1"/>
  <c r="B12" i="32"/>
  <c r="B10" i="32"/>
  <c r="B8" i="32"/>
  <c r="B6" i="32"/>
  <c r="B13" i="32"/>
  <c r="B11" i="32"/>
  <c r="B9" i="32"/>
  <c r="B7" i="32"/>
  <c r="B5" i="32"/>
  <c r="B4" i="32"/>
  <c r="F24" i="1"/>
  <c r="G24" i="1"/>
  <c r="M4" i="6"/>
  <c r="K24" i="1" l="1"/>
  <c r="M12" i="1"/>
  <c r="M24" i="1" s="1"/>
  <c r="B15" i="1"/>
  <c r="C4" i="32"/>
  <c r="D4" i="32" s="1"/>
  <c r="N2" i="32" s="1"/>
  <c r="C13" i="32"/>
  <c r="D13" i="32" s="1"/>
  <c r="C11" i="32"/>
  <c r="D11" i="32" s="1"/>
  <c r="C9" i="32"/>
  <c r="D9" i="32" s="1"/>
  <c r="C7" i="32"/>
  <c r="D7" i="32" s="1"/>
  <c r="C5" i="32"/>
  <c r="D5" i="32" s="1"/>
  <c r="C12" i="32"/>
  <c r="D12" i="32" s="1"/>
  <c r="C10" i="32"/>
  <c r="D10" i="32" s="1"/>
  <c r="C8" i="32"/>
  <c r="D8" i="32" s="1"/>
  <c r="C6" i="32"/>
  <c r="D6" i="32" s="1"/>
  <c r="M14" i="6"/>
  <c r="I12" i="1" l="1"/>
  <c r="C15" i="1"/>
  <c r="B12" i="33"/>
  <c r="B10" i="33"/>
  <c r="B8" i="33"/>
  <c r="B6" i="33"/>
  <c r="B13" i="33"/>
  <c r="B11" i="33"/>
  <c r="B9" i="33"/>
  <c r="B7" i="33"/>
  <c r="B5" i="33"/>
  <c r="B4" i="33"/>
  <c r="B16" i="1" l="1"/>
  <c r="C4" i="33"/>
  <c r="D4" i="33" s="1"/>
  <c r="N2" i="33" s="1"/>
  <c r="C13" i="33"/>
  <c r="D13" i="33" s="1"/>
  <c r="C11" i="33"/>
  <c r="D11" i="33" s="1"/>
  <c r="C9" i="33"/>
  <c r="D9" i="33" s="1"/>
  <c r="C7" i="33"/>
  <c r="D7" i="33" s="1"/>
  <c r="C5" i="33"/>
  <c r="D5" i="33" s="1"/>
  <c r="C12" i="33"/>
  <c r="D12" i="33" s="1"/>
  <c r="C10" i="33"/>
  <c r="D10" i="33" s="1"/>
  <c r="C8" i="33"/>
  <c r="D8" i="33" s="1"/>
  <c r="C6" i="33"/>
  <c r="D6" i="33" s="1"/>
  <c r="I24" i="1"/>
  <c r="C16" i="1" l="1"/>
  <c r="B12" i="34"/>
  <c r="B10" i="34"/>
  <c r="B8" i="34"/>
  <c r="B6" i="34"/>
  <c r="B13" i="34"/>
  <c r="B11" i="34"/>
  <c r="B9" i="34"/>
  <c r="B7" i="34"/>
  <c r="B5" i="34"/>
  <c r="B4" i="34"/>
  <c r="B17" i="1" l="1"/>
  <c r="C4" i="34"/>
  <c r="D4" i="34" s="1"/>
  <c r="N2" i="34" s="1"/>
  <c r="C13" i="34"/>
  <c r="D13" i="34" s="1"/>
  <c r="C11" i="34"/>
  <c r="D11" i="34" s="1"/>
  <c r="C9" i="34"/>
  <c r="D9" i="34" s="1"/>
  <c r="C7" i="34"/>
  <c r="D7" i="34" s="1"/>
  <c r="C5" i="34"/>
  <c r="D5" i="34" s="1"/>
  <c r="C12" i="34"/>
  <c r="D12" i="34" s="1"/>
  <c r="C10" i="34"/>
  <c r="D10" i="34" s="1"/>
  <c r="C8" i="34"/>
  <c r="D8" i="34" s="1"/>
  <c r="C6" i="34"/>
  <c r="D6" i="34" s="1"/>
  <c r="C17" i="1" l="1"/>
  <c r="B12" i="35"/>
  <c r="B10" i="35"/>
  <c r="B8" i="35"/>
  <c r="B6" i="35"/>
  <c r="B13" i="35"/>
  <c r="B11" i="35"/>
  <c r="B9" i="35"/>
  <c r="B7" i="35"/>
  <c r="B5" i="35"/>
  <c r="B4" i="35"/>
  <c r="B18" i="1" l="1"/>
  <c r="C4" i="35"/>
  <c r="D4" i="35" s="1"/>
  <c r="N2" i="35" s="1"/>
  <c r="C13" i="35"/>
  <c r="D13" i="35" s="1"/>
  <c r="C11" i="35"/>
  <c r="D11" i="35" s="1"/>
  <c r="C9" i="35"/>
  <c r="D9" i="35" s="1"/>
  <c r="C7" i="35"/>
  <c r="D7" i="35" s="1"/>
  <c r="C5" i="35"/>
  <c r="D5" i="35" s="1"/>
  <c r="C12" i="35"/>
  <c r="D12" i="35" s="1"/>
  <c r="C10" i="35"/>
  <c r="D10" i="35" s="1"/>
  <c r="C8" i="35"/>
  <c r="D8" i="35" s="1"/>
  <c r="C6" i="35"/>
  <c r="D6" i="35" s="1"/>
  <c r="C18" i="1" l="1"/>
  <c r="B12" i="36"/>
  <c r="B10" i="36"/>
  <c r="B8" i="36"/>
  <c r="B6" i="36"/>
  <c r="B13" i="36"/>
  <c r="B11" i="36"/>
  <c r="B9" i="36"/>
  <c r="B7" i="36"/>
  <c r="B5" i="36"/>
  <c r="B4" i="36"/>
  <c r="B19" i="1" l="1"/>
  <c r="C4" i="36"/>
  <c r="D4" i="36" s="1"/>
  <c r="N2" i="36" s="1"/>
  <c r="C13" i="36"/>
  <c r="D13" i="36" s="1"/>
  <c r="C11" i="36"/>
  <c r="D11" i="36" s="1"/>
  <c r="C9" i="36"/>
  <c r="D9" i="36" s="1"/>
  <c r="C7" i="36"/>
  <c r="D7" i="36" s="1"/>
  <c r="C5" i="36"/>
  <c r="D5" i="36" s="1"/>
  <c r="C12" i="36"/>
  <c r="D12" i="36" s="1"/>
  <c r="C10" i="36"/>
  <c r="D10" i="36" s="1"/>
  <c r="C8" i="36"/>
  <c r="D8" i="36" s="1"/>
  <c r="C6" i="36"/>
  <c r="D6" i="36" s="1"/>
  <c r="C19" i="1" l="1"/>
  <c r="B12" i="37"/>
  <c r="B10" i="37"/>
  <c r="B8" i="37"/>
  <c r="B6" i="37"/>
  <c r="B13" i="37"/>
  <c r="B11" i="37"/>
  <c r="B9" i="37"/>
  <c r="B7" i="37"/>
  <c r="B5" i="37"/>
  <c r="B4" i="37"/>
  <c r="B20" i="1" l="1"/>
  <c r="C4" i="37"/>
  <c r="D4" i="37" s="1"/>
  <c r="N2" i="37" s="1"/>
  <c r="C13" i="37"/>
  <c r="D13" i="37" s="1"/>
  <c r="C11" i="37"/>
  <c r="D11" i="37" s="1"/>
  <c r="C9" i="37"/>
  <c r="D9" i="37" s="1"/>
  <c r="C7" i="37"/>
  <c r="D7" i="37" s="1"/>
  <c r="C5" i="37"/>
  <c r="D5" i="37" s="1"/>
  <c r="C12" i="37"/>
  <c r="D12" i="37" s="1"/>
  <c r="C10" i="37"/>
  <c r="D10" i="37" s="1"/>
  <c r="C8" i="37"/>
  <c r="D8" i="37" s="1"/>
  <c r="C6" i="37"/>
  <c r="D6" i="37" s="1"/>
  <c r="C20" i="1" l="1"/>
  <c r="B12" i="38"/>
  <c r="B10" i="38"/>
  <c r="B8" i="38"/>
  <c r="B6" i="38"/>
  <c r="B4" i="38"/>
  <c r="B13" i="38"/>
  <c r="B11" i="38"/>
  <c r="B9" i="38"/>
  <c r="B7" i="38"/>
  <c r="B5" i="38"/>
  <c r="B21" i="1" l="1"/>
  <c r="C13" i="38"/>
  <c r="D13" i="38" s="1"/>
  <c r="C11" i="38"/>
  <c r="D11" i="38" s="1"/>
  <c r="C9" i="38"/>
  <c r="D9" i="38" s="1"/>
  <c r="C7" i="38"/>
  <c r="D7" i="38" s="1"/>
  <c r="C5" i="38"/>
  <c r="D5" i="38" s="1"/>
  <c r="C12" i="38"/>
  <c r="D12" i="38" s="1"/>
  <c r="C10" i="38"/>
  <c r="D10" i="38" s="1"/>
  <c r="C8" i="38"/>
  <c r="D8" i="38" s="1"/>
  <c r="C6" i="38"/>
  <c r="D6" i="38" s="1"/>
  <c r="C4" i="38"/>
  <c r="D4" i="38" s="1"/>
  <c r="N2" i="38" s="1"/>
  <c r="C21" i="1" l="1"/>
  <c r="B12" i="39"/>
  <c r="B10" i="39"/>
  <c r="B8" i="39"/>
  <c r="B6" i="39"/>
  <c r="B13" i="39"/>
  <c r="B11" i="39"/>
  <c r="B9" i="39"/>
  <c r="B7" i="39"/>
  <c r="B5" i="39"/>
  <c r="B4" i="39"/>
  <c r="B22" i="1" l="1"/>
  <c r="C4" i="39"/>
  <c r="D4" i="39" s="1"/>
  <c r="N2" i="39" s="1"/>
  <c r="C13" i="39"/>
  <c r="D13" i="39" s="1"/>
  <c r="C11" i="39"/>
  <c r="D11" i="39" s="1"/>
  <c r="C9" i="39"/>
  <c r="D9" i="39" s="1"/>
  <c r="C7" i="39"/>
  <c r="D7" i="39" s="1"/>
  <c r="C5" i="39"/>
  <c r="D5" i="39" s="1"/>
  <c r="C12" i="39"/>
  <c r="D12" i="39" s="1"/>
  <c r="C10" i="39"/>
  <c r="D10" i="39" s="1"/>
  <c r="C8" i="39"/>
  <c r="D8" i="39" s="1"/>
  <c r="C6" i="39"/>
  <c r="D6" i="39" s="1"/>
  <c r="C22" i="1" l="1"/>
  <c r="B12" i="40"/>
  <c r="B10" i="40"/>
  <c r="B8" i="40"/>
  <c r="B6" i="40"/>
  <c r="B4" i="40"/>
  <c r="B13" i="40"/>
  <c r="B11" i="40"/>
  <c r="B9" i="40"/>
  <c r="B7" i="40"/>
  <c r="B5" i="40"/>
  <c r="B23" i="1" l="1"/>
  <c r="C13" i="40"/>
  <c r="D13" i="40" s="1"/>
  <c r="C11" i="40"/>
  <c r="D11" i="40" s="1"/>
  <c r="C9" i="40"/>
  <c r="D9" i="40" s="1"/>
  <c r="C7" i="40"/>
  <c r="D7" i="40" s="1"/>
  <c r="C5" i="40"/>
  <c r="D5" i="40" s="1"/>
  <c r="C12" i="40"/>
  <c r="D12" i="40" s="1"/>
  <c r="C10" i="40"/>
  <c r="D10" i="40" s="1"/>
  <c r="C8" i="40"/>
  <c r="D8" i="40" s="1"/>
  <c r="C6" i="40"/>
  <c r="D6" i="40" s="1"/>
  <c r="C4" i="40"/>
  <c r="D4" i="40" s="1"/>
  <c r="N2" i="40" s="1"/>
  <c r="C23" i="1" l="1"/>
  <c r="B12" i="41"/>
  <c r="B10" i="41"/>
  <c r="B8" i="41"/>
  <c r="B6" i="41"/>
  <c r="B4" i="41"/>
  <c r="B13" i="41"/>
  <c r="B11" i="41"/>
  <c r="B9" i="41"/>
  <c r="B7" i="41"/>
  <c r="B5" i="41"/>
  <c r="C13" i="41" l="1"/>
  <c r="D13" i="41" s="1"/>
  <c r="C11" i="41"/>
  <c r="D11" i="41" s="1"/>
  <c r="C9" i="41"/>
  <c r="D9" i="41" s="1"/>
  <c r="C7" i="41"/>
  <c r="D7" i="41" s="1"/>
  <c r="C5" i="41"/>
  <c r="D5" i="41" s="1"/>
  <c r="C12" i="41"/>
  <c r="D12" i="41" s="1"/>
  <c r="C10" i="41"/>
  <c r="D10" i="41" s="1"/>
  <c r="C8" i="41"/>
  <c r="D8" i="41" s="1"/>
  <c r="C6" i="41"/>
  <c r="D6" i="41" s="1"/>
  <c r="C4" i="41"/>
  <c r="D4" i="41" s="1"/>
  <c r="N2" i="41" s="1"/>
  <c r="E64" i="1" l="1"/>
  <c r="J24" i="1"/>
  <c r="S14" i="6"/>
  <c r="T14" i="6" s="1"/>
  <c r="N12" i="1"/>
  <c r="O12" i="1" s="1"/>
  <c r="F52" i="1"/>
  <c r="N13" i="1" l="1"/>
  <c r="O13" i="1" s="1"/>
  <c r="F53" i="1"/>
  <c r="N14" i="1"/>
  <c r="O14" i="1" s="1"/>
  <c r="F54" i="1"/>
  <c r="I54" i="1" s="1"/>
  <c r="N15" i="1"/>
  <c r="O15" i="1" s="1"/>
  <c r="F55" i="1"/>
  <c r="I55" i="1" s="1"/>
  <c r="N16" i="1"/>
  <c r="O16" i="1" s="1"/>
  <c r="F56" i="1"/>
  <c r="I56" i="1" s="1"/>
  <c r="F57" i="1"/>
  <c r="I57" i="1" s="1"/>
  <c r="N17" i="1"/>
  <c r="O17" i="1" s="1"/>
  <c r="N18" i="1"/>
  <c r="O18" i="1" s="1"/>
  <c r="F58" i="1"/>
  <c r="I58" i="1" s="1"/>
  <c r="F59" i="1"/>
  <c r="I59" i="1" s="1"/>
  <c r="N19" i="1"/>
  <c r="O19" i="1" s="1"/>
  <c r="N20" i="1"/>
  <c r="O20" i="1" s="1"/>
  <c r="F60" i="1"/>
  <c r="I60" i="1" s="1"/>
  <c r="N21" i="1"/>
  <c r="O21" i="1" s="1"/>
  <c r="F61" i="1"/>
  <c r="I61" i="1" s="1"/>
  <c r="N22" i="1" l="1"/>
  <c r="O22" i="1" s="1"/>
  <c r="F62" i="1"/>
  <c r="I62" i="1" s="1"/>
  <c r="N23" i="1"/>
  <c r="O23" i="1" s="1"/>
  <c r="I19" i="47"/>
  <c r="F63" i="1"/>
  <c r="I63" i="1" s="1"/>
  <c r="O24" i="1" l="1"/>
  <c r="F64" i="1"/>
  <c r="N24" i="1"/>
  <c r="H52" i="1"/>
  <c r="H53" i="1"/>
  <c r="I53" i="1" s="1"/>
  <c r="I52" i="1" l="1"/>
  <c r="J52" i="1" s="1"/>
  <c r="J53" i="1" s="1"/>
  <c r="J54" i="1" s="1"/>
  <c r="J55" i="1" s="1"/>
  <c r="J56" i="1" s="1"/>
  <c r="J57" i="1" s="1"/>
  <c r="J58" i="1" s="1"/>
  <c r="J59" i="1" s="1"/>
  <c r="J60" i="1" s="1"/>
  <c r="J61" i="1" s="1"/>
  <c r="J62" i="1" s="1"/>
  <c r="J63" i="1" s="1"/>
  <c r="J64" i="1" s="1"/>
  <c r="H54" i="1"/>
  <c r="H55" i="1"/>
  <c r="H56" i="1"/>
  <c r="H57" i="1"/>
  <c r="H58" i="1"/>
  <c r="H59" i="1" l="1"/>
  <c r="H60" i="1"/>
  <c r="H61" i="1"/>
  <c r="H62" i="1"/>
  <c r="H63" i="1" l="1"/>
  <c r="L19" i="47"/>
  <c r="H64" i="1" l="1"/>
  <c r="I64" i="1"/>
</calcChain>
</file>

<file path=xl/sharedStrings.xml><?xml version="1.0" encoding="utf-8"?>
<sst xmlns="http://schemas.openxmlformats.org/spreadsheetml/2006/main" count="578" uniqueCount="174">
  <si>
    <t>End Date</t>
  </si>
  <si>
    <t>Start Date</t>
  </si>
  <si>
    <t>Description of Goods/Services</t>
  </si>
  <si>
    <t>Participant Name:</t>
  </si>
  <si>
    <t>Participant PPL ID:</t>
  </si>
  <si>
    <t/>
  </si>
  <si>
    <t>Hourly Wage</t>
  </si>
  <si>
    <t xml:space="preserve">Total </t>
  </si>
  <si>
    <t>Total</t>
  </si>
  <si>
    <t>GOODS &amp; SERVICES NOTES</t>
  </si>
  <si>
    <t>Medicaid ID:</t>
  </si>
  <si>
    <t>SC Name:</t>
  </si>
  <si>
    <t>SUMMARY OF SMW SPENDING PLAN</t>
  </si>
  <si>
    <t>Month 1</t>
  </si>
  <si>
    <t>Month 2</t>
  </si>
  <si>
    <t>Month 3</t>
  </si>
  <si>
    <t>Month 4</t>
  </si>
  <si>
    <t>Month 5</t>
  </si>
  <si>
    <t>Month 6</t>
  </si>
  <si>
    <t>Month 7</t>
  </si>
  <si>
    <t>Month 8</t>
  </si>
  <si>
    <t>Month 9</t>
  </si>
  <si>
    <t>Month 10</t>
  </si>
  <si>
    <t>Month 11</t>
  </si>
  <si>
    <t>Month 12</t>
  </si>
  <si>
    <t>Total W1901</t>
  </si>
  <si>
    <t>Vendor</t>
  </si>
  <si>
    <t>#DAYS</t>
  </si>
  <si>
    <t>CalculatedWages plus Taxes</t>
  </si>
  <si>
    <t>Savings for Month</t>
  </si>
  <si>
    <t>BUDGET Regular Hours</t>
  </si>
  <si>
    <t>BUDGET Overtime Hours</t>
  </si>
  <si>
    <t>ACTUAL Regular Hours</t>
  </si>
  <si>
    <t>Calculated OT Wage plus Taxes</t>
  </si>
  <si>
    <t>Overtime Wage (1.5)</t>
  </si>
  <si>
    <t>ACTUAL Overtime Hours</t>
  </si>
  <si>
    <t>Month1</t>
  </si>
  <si>
    <t>Month2</t>
  </si>
  <si>
    <t>Month3</t>
  </si>
  <si>
    <t>Month4</t>
  </si>
  <si>
    <t>Month5</t>
  </si>
  <si>
    <t>Month6</t>
  </si>
  <si>
    <t>Month7</t>
  </si>
  <si>
    <t>Month8</t>
  </si>
  <si>
    <t>Month9</t>
  </si>
  <si>
    <t>Month10</t>
  </si>
  <si>
    <t>Month11</t>
  </si>
  <si>
    <t>Month12</t>
  </si>
  <si>
    <t>Notes</t>
  </si>
  <si>
    <t>Savings in Plan (Y/N)</t>
  </si>
  <si>
    <t>DCW1</t>
  </si>
  <si>
    <t>DCW2</t>
  </si>
  <si>
    <t>DCW3</t>
  </si>
  <si>
    <t>DCW4</t>
  </si>
  <si>
    <t>DCW5</t>
  </si>
  <si>
    <t>DCW6</t>
  </si>
  <si>
    <t>DCW7</t>
  </si>
  <si>
    <t>DCW8</t>
  </si>
  <si>
    <t>DCW9</t>
  </si>
  <si>
    <t>DCW10</t>
  </si>
  <si>
    <t>W1900 Authorized Dollars</t>
  </si>
  <si>
    <t>Direct Care Worker Name</t>
  </si>
  <si>
    <t>BUDGET Total Hours</t>
  </si>
  <si>
    <t>ACTUAL Total  Hours</t>
  </si>
  <si>
    <t>Employer Social Security</t>
  </si>
  <si>
    <t>Employer Medicare</t>
  </si>
  <si>
    <t>Federal Unemployment Tax (FUTA)</t>
  </si>
  <si>
    <t>Worker's Compensation</t>
  </si>
  <si>
    <t>Employer Rate</t>
  </si>
  <si>
    <t>Decimal Equivalent</t>
  </si>
  <si>
    <t>Total Tax (excluding SUTA)</t>
  </si>
  <si>
    <t>Employer Taxes (excluding SUTA)</t>
  </si>
  <si>
    <t>SUTA (spending plan)</t>
  </si>
  <si>
    <t>Authorization Start Date</t>
  </si>
  <si>
    <t>Authorization End Date</t>
  </si>
  <si>
    <t>Adjustment</t>
  </si>
  <si>
    <t>NOTES</t>
  </si>
  <si>
    <t>Estimated Cost</t>
  </si>
  <si>
    <t>Participant County:</t>
  </si>
  <si>
    <t>SMW Spending Plan</t>
  </si>
  <si>
    <t>Begin Date:</t>
  </si>
  <si>
    <t>End Date:</t>
  </si>
  <si>
    <t>Updated By:</t>
  </si>
  <si>
    <t>TLR</t>
  </si>
  <si>
    <t>Personal Care Hours per PCSP</t>
  </si>
  <si>
    <t>Last Updated:</t>
  </si>
  <si>
    <t>Personal Care HOURS per PCSP</t>
  </si>
  <si>
    <t>SC Contact Number:</t>
  </si>
  <si>
    <t>PA Health &amp; Wellness</t>
  </si>
  <si>
    <t>UPMC</t>
  </si>
  <si>
    <t>MCO Start Date</t>
  </si>
  <si>
    <t>MCO End Date</t>
  </si>
  <si>
    <t>Keystone First</t>
  </si>
  <si>
    <t>AmeriHealth Caritas</t>
  </si>
  <si>
    <t>MCO Plan Name</t>
  </si>
  <si>
    <t>MCO Plans</t>
  </si>
  <si>
    <t>&lt;Plan Name&gt;</t>
  </si>
  <si>
    <t>&lt;C001234&gt;</t>
  </si>
  <si>
    <t>&lt;1234567890&gt;</t>
  </si>
  <si>
    <t>&lt;County&gt;</t>
  </si>
  <si>
    <t>SC Agency:</t>
  </si>
  <si>
    <t>&lt;Name&gt;</t>
  </si>
  <si>
    <t>&lt;SC Name&gt;</t>
  </si>
  <si>
    <t>&lt;SC Agency&gt;</t>
  </si>
  <si>
    <t>&lt;SC Phone&gt;</t>
  </si>
  <si>
    <t>BUDGET MONTHLY Cost</t>
  </si>
  <si>
    <t>Authorized Dollars</t>
  </si>
  <si>
    <t>W1900 PARTICIPANT-DIRECTED COMMUNITY SUPPORTS</t>
  </si>
  <si>
    <t>SUMMARY OF SMW CALCULATIONS</t>
  </si>
  <si>
    <t>W1901 Authorized Dollars</t>
  </si>
  <si>
    <t>Invoice Amount</t>
  </si>
  <si>
    <t>W1900 Authorization to PPL</t>
  </si>
  <si>
    <t>W1901 Authorization to PPL</t>
  </si>
  <si>
    <t>SMW Spending Plan Savings</t>
  </si>
  <si>
    <t>Summary of Monthly Budgets</t>
  </si>
  <si>
    <t>Vendor
PPL ID#</t>
  </si>
  <si>
    <t>W1900
Paid Dollars</t>
  </si>
  <si>
    <t>W1901
Paid Dollars</t>
  </si>
  <si>
    <t>W1900 Participant-Directed Community Supports</t>
  </si>
  <si>
    <t>Invoice
Date</t>
  </si>
  <si>
    <t>Approved
By</t>
  </si>
  <si>
    <t>W1901 PARTICIPANT-DIRECTED GOODS AND SERVICES</t>
  </si>
  <si>
    <t>ACTUAL
Total Hours</t>
  </si>
  <si>
    <t>Average Hours/Day</t>
  </si>
  <si>
    <t>BUDGET Monthly Cost</t>
  </si>
  <si>
    <t>SUI Rate (from PPL portal)</t>
  </si>
  <si>
    <t>ACTUAL Paid Dollars from PPL portal</t>
  </si>
  <si>
    <t>Note:  2020 new employer rate is 3.6890%</t>
  </si>
  <si>
    <t>SMW Spending Plan Template Instructions</t>
  </si>
  <si>
    <t xml:space="preserve">Services My Way W1901 Service Definition – CHC Waiver (PA.0386.R04.00 – page 199-200) </t>
  </si>
  <si>
    <t xml:space="preserve">This service is only available through the Services My Way (budget authority) participant-directed model. </t>
  </si>
  <si>
    <t xml:space="preserve">Participant-Directed Goods and Services are services, equipment or supplies not otherwise provided through this waiver or through the Medicaid State Plan. These items must address an identified need in the participant’s traditional service plan (including improving and maintaining the individual’s opportunities for full participation in the community) and meet the following requirements. The item or service would meet one or more of the following: </t>
  </si>
  <si>
    <t xml:space="preserve">• Decrease the need for other Medicaid services; </t>
  </si>
  <si>
    <t xml:space="preserve">• Promote or maintain inclusion in the community; </t>
  </si>
  <si>
    <t xml:space="preserve">• Promote the independence of the participant; </t>
  </si>
  <si>
    <t xml:space="preserve">• Increase the individual’s health and safety in the home environment, </t>
  </si>
  <si>
    <t xml:space="preserve">• Develop or maintain personal, social, physical or work-related skills; </t>
  </si>
  <si>
    <t xml:space="preserve">• Increase the ability of unpaid family members and friends to receive training and education needed to provide support; or </t>
  </si>
  <si>
    <t xml:space="preserve">• Fulfill a medical, social or functional need as identified in the participant’s person-centered service plan; AND, </t>
  </si>
  <si>
    <t xml:space="preserve">• The participant does not have the funds to purchase the item or service or the item or service is not available through another source. </t>
  </si>
  <si>
    <t xml:space="preserve">Participant-Directed goods and services are purchased from the participant’s Individual Spending Plan. </t>
  </si>
  <si>
    <t xml:space="preserve">Participant-Directed Goods and Services may only be funded through the waiver when the services are not covered by the State Plan or a responsible third-party, such as Medicare or private insurance. Service Coordinators must assure that coverage of services provided under the State Plan or a responsible third-party continues until the plan limitations have been reached or a determination of non-coverage has been established prior to this service’s inclusion in the service plan. Documentation in accordance with Department requirements must be maintained in the participant’s file by the Service Coordinator and updated with each reauthorization, as applicable. </t>
  </si>
  <si>
    <t xml:space="preserve">Participant-Direct Goods and Services does not include personal items and services not related to the disability, groceries, rent or mortgage payments, entertainment activities, or utility payments. </t>
  </si>
  <si>
    <t xml:space="preserve">Participant-Directed Goods and Services may not be provided at the same time as Home Health Aide Services, Personal Assistance Services, and Participant-Directed Community Supports. </t>
  </si>
  <si>
    <t xml:space="preserve">Participant-Directed Goods and Services are limited to instances when the participant does not have personal funds to purchase the item or service and the item or service is not available through another source. Services are limited to participants that are utilizing Budget Authority for participant-directed services. </t>
  </si>
  <si>
    <t xml:space="preserve">Experimental or prohibited treatments are excluded. </t>
  </si>
  <si>
    <t>Enter SMW Spending Plan start and end date</t>
  </si>
  <si>
    <t>Enter updated by, as applicable</t>
  </si>
  <si>
    <t>Enter last updated date, as applicable</t>
  </si>
  <si>
    <t>Enter personal care hours per PCSP for each month</t>
  </si>
  <si>
    <t>Enter notes, as applicable</t>
  </si>
  <si>
    <t>Enter W1901 authorization amount, as applicable</t>
  </si>
  <si>
    <t>After the end of each month, enter the paid dollars for W1900 and W1901 from PPL's portal</t>
  </si>
  <si>
    <t>Enter any adjustment, as applicable, such as transfer of dollars from W1900 to W1901 for goods and services purchase</t>
  </si>
  <si>
    <t>These tabs are used to determine how the monthly budget amount will be allocated</t>
  </si>
  <si>
    <t>Enter each DCW name, pay rate, estimated number of regular and overtime hours</t>
  </si>
  <si>
    <t>Ensure that the budget monthly cost does not exceed the authorized dollars</t>
  </si>
  <si>
    <t>Repeat the above steps for each month tab</t>
  </si>
  <si>
    <t>Demographics worksheet</t>
  </si>
  <si>
    <t>SMW Spending Plan worksheet</t>
  </si>
  <si>
    <t>SMW Calculations worksheet</t>
  </si>
  <si>
    <t>Month1 to Month12 worksheets</t>
  </si>
  <si>
    <t>Enter notes in the Summary of Monthly Budgets section, as applicable</t>
  </si>
  <si>
    <t>Enter Goods and Services purchases and any notes, as applicable</t>
  </si>
  <si>
    <t>Enter notes in the Summary of SMW Spending Plan, as applicable</t>
  </si>
  <si>
    <t>Review Summary of SMW Spending Plan and savings balance</t>
  </si>
  <si>
    <t>Enter participant, SC and CHC-MCO information; end date is optional</t>
  </si>
  <si>
    <t>Unit Rate
(PAS rate established by the CHC-MCO)
Unit = 15 minutes</t>
  </si>
  <si>
    <t>Enter the participant's SUI (State Unemployment Insurance) Rate from PPL's portal.  PPL will maintain the most current rate in portal.  SUI rate may change, usually annually at end of year.</t>
  </si>
  <si>
    <t>The resulting amount represents the participant’s W1900 individual budget amount and represents the amount that would have been paid on the participant’s behalf if they used provider-managed services</t>
  </si>
  <si>
    <t>Enter unit rate (unit = 15 minutes) for Personal Assistance Services that has been established by the CHC-MCO</t>
  </si>
  <si>
    <t>Please note that paid dollars for W1900 on PPL's portal includes employer taxes and worker's compensation</t>
  </si>
  <si>
    <t>If the DCW lives with the participant and is Live-in exempt (not eligible for .50 overtime premium) then enter all hours in the regular hours column</t>
  </si>
  <si>
    <t>W1900 Authorized DOLLARS (based on
unit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</si>
</sst>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0_);[Red]\(0\)"/>
    <numFmt numFmtId="165" formatCode="0.000000"/>
    <numFmt numFmtId="166" formatCode="0.0000%"/>
  </numFmts>
  <fonts count="5" x14ac:knownFonts="1">
    <font>
      <sz val="11"/>
      <color theme="1"/>
      <name val="Calibri"/>
      <family val="2"/>
      <scheme val="minor"/>
    </font>
    <font>
      <b/>
      <sz val="11"/>
      <color theme="1"/>
      <name val="Calibri"/>
      <family val="2"/>
      <scheme val="minor"/>
    </font>
    <font>
      <sz val="8"/>
      <name val="Calibri"/>
      <family val="2"/>
      <scheme val="minor"/>
    </font>
    <font>
      <b/>
      <sz val="11"/>
      <color theme="8" tint="-0.249977111117893"/>
      <name val="Calibri"/>
      <family val="2"/>
      <scheme val="minor"/>
    </font>
    <font>
      <sz val="11"/>
      <color rgb="FF00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rgb="FF00FF00"/>
        <bgColor indexed="64"/>
      </patternFill>
    </fill>
    <fill>
      <patternFill patternType="solid">
        <fgColor rgb="FF00FFFF"/>
        <bgColor indexed="64"/>
      </patternFill>
    </fill>
    <fill>
      <patternFill patternType="solid">
        <fgColor rgb="FF99FF66"/>
        <bgColor indexed="64"/>
      </patternFill>
    </fill>
    <fill>
      <patternFill patternType="solid">
        <fgColor rgb="FFB9FFFF"/>
        <bgColor indexed="64"/>
      </patternFill>
    </fill>
    <fill>
      <patternFill patternType="solid">
        <fgColor rgb="FFCDFFCD"/>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98">
    <xf numFmtId="0" fontId="0" fillId="0" borderId="0" xfId="0"/>
    <xf numFmtId="0" fontId="0" fillId="0" borderId="1" xfId="0" applyBorder="1"/>
    <xf numFmtId="0" fontId="0" fillId="0" borderId="0" xfId="0" applyBorder="1"/>
    <xf numFmtId="14" fontId="0" fillId="0" borderId="0" xfId="0" applyNumberFormat="1"/>
    <xf numFmtId="0" fontId="0" fillId="0" borderId="0" xfId="0" applyFont="1" applyFill="1" applyBorder="1" applyAlignment="1">
      <alignment horizontal="center"/>
    </xf>
    <xf numFmtId="0" fontId="1" fillId="0" borderId="0" xfId="0" applyFont="1"/>
    <xf numFmtId="8" fontId="0" fillId="0" borderId="1" xfId="0" applyNumberFormat="1" applyBorder="1"/>
    <xf numFmtId="14" fontId="0" fillId="0" borderId="1" xfId="0" applyNumberFormat="1" applyBorder="1"/>
    <xf numFmtId="0" fontId="0" fillId="2" borderId="1" xfId="0" applyFill="1" applyBorder="1"/>
    <xf numFmtId="8" fontId="0" fillId="2" borderId="1" xfId="0" applyNumberFormat="1" applyFill="1" applyBorder="1"/>
    <xf numFmtId="8" fontId="0" fillId="0" borderId="0" xfId="0" applyNumberFormat="1"/>
    <xf numFmtId="40" fontId="0" fillId="0" borderId="1" xfId="0" applyNumberFormat="1" applyBorder="1"/>
    <xf numFmtId="0" fontId="1" fillId="3" borderId="1" xfId="0" applyFont="1" applyFill="1" applyBorder="1" applyAlignment="1">
      <alignment wrapText="1"/>
    </xf>
    <xf numFmtId="0" fontId="0" fillId="0" borderId="1" xfId="0" applyNumberFormat="1" applyBorder="1"/>
    <xf numFmtId="0" fontId="1" fillId="2" borderId="1" xfId="0" applyFont="1" applyFill="1" applyBorder="1"/>
    <xf numFmtId="8" fontId="1" fillId="2" borderId="1" xfId="0" applyNumberFormat="1" applyFont="1" applyFill="1" applyBorder="1"/>
    <xf numFmtId="0" fontId="1" fillId="2" borderId="1" xfId="0" applyFont="1" applyFill="1" applyBorder="1" applyAlignment="1">
      <alignment wrapText="1"/>
    </xf>
    <xf numFmtId="40" fontId="0" fillId="2" borderId="1" xfId="0" applyNumberFormat="1" applyFill="1" applyBorder="1"/>
    <xf numFmtId="40" fontId="1" fillId="2" borderId="1" xfId="0" applyNumberFormat="1" applyFont="1" applyFill="1" applyBorder="1"/>
    <xf numFmtId="0" fontId="1" fillId="2" borderId="1" xfId="0" applyNumberFormat="1" applyFont="1" applyFill="1" applyBorder="1"/>
    <xf numFmtId="40" fontId="1" fillId="4" borderId="1" xfId="0" applyNumberFormat="1" applyFont="1" applyFill="1" applyBorder="1"/>
    <xf numFmtId="40" fontId="1" fillId="6" borderId="1" xfId="0" applyNumberFormat="1" applyFont="1" applyFill="1" applyBorder="1"/>
    <xf numFmtId="8" fontId="0" fillId="1" borderId="1" xfId="0" applyNumberFormat="1" applyFill="1" applyBorder="1"/>
    <xf numFmtId="8" fontId="1" fillId="7" borderId="1" xfId="0" applyNumberFormat="1" applyFont="1" applyFill="1" applyBorder="1"/>
    <xf numFmtId="8" fontId="0" fillId="0" borderId="1" xfId="0" applyNumberFormat="1" applyFill="1" applyBorder="1"/>
    <xf numFmtId="0" fontId="1" fillId="0" borderId="0" xfId="0" applyFont="1" applyFill="1" applyBorder="1" applyAlignment="1">
      <alignment wrapText="1"/>
    </xf>
    <xf numFmtId="8" fontId="0" fillId="0" borderId="0" xfId="0" applyNumberFormat="1" applyFill="1" applyBorder="1"/>
    <xf numFmtId="14" fontId="0" fillId="0" borderId="1" xfId="0" applyNumberFormat="1" applyFill="1" applyBorder="1"/>
    <xf numFmtId="0" fontId="1" fillId="0" borderId="0" xfId="0" applyFont="1" applyFill="1"/>
    <xf numFmtId="8" fontId="0" fillId="0" borderId="0" xfId="0" applyNumberFormat="1" applyFill="1"/>
    <xf numFmtId="40" fontId="0" fillId="0" borderId="1" xfId="0" applyNumberFormat="1" applyFill="1" applyBorder="1"/>
    <xf numFmtId="0" fontId="1" fillId="2" borderId="3" xfId="0" applyFont="1" applyFill="1" applyBorder="1"/>
    <xf numFmtId="40" fontId="1" fillId="2" borderId="4" xfId="0" applyNumberFormat="1" applyFont="1" applyFill="1" applyBorder="1"/>
    <xf numFmtId="40" fontId="1" fillId="2" borderId="3" xfId="0" applyNumberFormat="1" applyFont="1" applyFill="1" applyBorder="1"/>
    <xf numFmtId="0" fontId="1" fillId="3" borderId="1" xfId="0" applyFont="1" applyFill="1" applyBorder="1"/>
    <xf numFmtId="0" fontId="1" fillId="3" borderId="1" xfId="0" applyFont="1" applyFill="1" applyBorder="1" applyAlignment="1">
      <alignment horizontal="center" wrapText="1"/>
    </xf>
    <xf numFmtId="2" fontId="0" fillId="0" borderId="0" xfId="0" applyNumberFormat="1"/>
    <xf numFmtId="164" fontId="0" fillId="0" borderId="0" xfId="0" applyNumberFormat="1" applyFill="1"/>
    <xf numFmtId="0" fontId="0" fillId="0" borderId="0" xfId="0" applyAlignment="1">
      <alignment wrapText="1"/>
    </xf>
    <xf numFmtId="0" fontId="0" fillId="0" borderId="0" xfId="0" applyFill="1"/>
    <xf numFmtId="0" fontId="1" fillId="3" borderId="1" xfId="0" applyFont="1" applyFill="1" applyBorder="1" applyAlignment="1">
      <alignment horizontal="center"/>
    </xf>
    <xf numFmtId="164" fontId="0" fillId="0" borderId="0" xfId="0" applyNumberFormat="1" applyFill="1" applyAlignment="1">
      <alignment horizontal="right"/>
    </xf>
    <xf numFmtId="0" fontId="1" fillId="3" borderId="1" xfId="0" applyFont="1" applyFill="1" applyBorder="1" applyAlignment="1">
      <alignment vertical="center" wrapText="1"/>
    </xf>
    <xf numFmtId="14" fontId="1" fillId="2" borderId="1" xfId="0" applyNumberFormat="1" applyFont="1" applyFill="1" applyBorder="1"/>
    <xf numFmtId="0" fontId="1" fillId="0" borderId="5" xfId="0" applyFont="1" applyFill="1" applyBorder="1" applyAlignment="1">
      <alignment wrapText="1"/>
    </xf>
    <xf numFmtId="0" fontId="0" fillId="5" borderId="1" xfId="0" applyFill="1" applyBorder="1" applyProtection="1">
      <protection locked="0"/>
    </xf>
    <xf numFmtId="40" fontId="0" fillId="5" borderId="1" xfId="0" applyNumberFormat="1" applyFill="1" applyBorder="1" applyProtection="1">
      <protection locked="0"/>
    </xf>
    <xf numFmtId="0" fontId="0" fillId="5" borderId="1" xfId="0" applyFill="1" applyBorder="1" applyAlignment="1" applyProtection="1">
      <alignment horizontal="left"/>
      <protection locked="0"/>
    </xf>
    <xf numFmtId="14" fontId="0" fillId="5" borderId="1" xfId="0" applyNumberFormat="1" applyFill="1" applyBorder="1" applyAlignment="1" applyProtection="1">
      <alignment horizontal="center"/>
      <protection locked="0"/>
    </xf>
    <xf numFmtId="8" fontId="0" fillId="5" borderId="1" xfId="0" applyNumberFormat="1" applyFill="1" applyBorder="1" applyProtection="1">
      <protection locked="0"/>
    </xf>
    <xf numFmtId="8" fontId="0" fillId="0" borderId="1" xfId="0" applyNumberFormat="1" applyFont="1" applyBorder="1"/>
    <xf numFmtId="8" fontId="0" fillId="5" borderId="1" xfId="0" applyNumberFormat="1" applyFont="1" applyFill="1" applyBorder="1" applyProtection="1">
      <protection locked="0"/>
    </xf>
    <xf numFmtId="0" fontId="3" fillId="2" borderId="1" xfId="0" applyFont="1" applyFill="1" applyBorder="1" applyAlignment="1">
      <alignment horizontal="center" wrapText="1"/>
    </xf>
    <xf numFmtId="40" fontId="0" fillId="5" borderId="2" xfId="0" applyNumberFormat="1" applyFill="1" applyBorder="1" applyProtection="1">
      <protection locked="0"/>
    </xf>
    <xf numFmtId="0" fontId="1" fillId="3" borderId="1" xfId="0" applyFont="1" applyFill="1" applyBorder="1" applyAlignment="1">
      <alignment horizontal="center" vertical="center" wrapText="1"/>
    </xf>
    <xf numFmtId="0" fontId="0" fillId="5" borderId="1" xfId="0" applyFill="1" applyBorder="1" applyAlignment="1" applyProtection="1">
      <alignment wrapText="1"/>
      <protection locked="0"/>
    </xf>
    <xf numFmtId="0" fontId="1" fillId="4" borderId="1" xfId="0" applyFont="1" applyFill="1" applyBorder="1" applyAlignment="1">
      <alignment horizontal="center" wrapText="1"/>
    </xf>
    <xf numFmtId="0" fontId="1" fillId="6" borderId="1" xfId="0" applyFont="1" applyFill="1" applyBorder="1" applyAlignment="1">
      <alignment horizontal="center" wrapText="1"/>
    </xf>
    <xf numFmtId="0" fontId="1" fillId="7" borderId="1" xfId="0" applyFont="1" applyFill="1" applyBorder="1" applyAlignment="1">
      <alignment horizontal="center" wrapText="1"/>
    </xf>
    <xf numFmtId="0" fontId="1" fillId="8" borderId="1" xfId="0" applyFont="1" applyFill="1" applyBorder="1" applyAlignment="1">
      <alignment horizontal="center" wrapText="1"/>
    </xf>
    <xf numFmtId="8" fontId="1" fillId="8" borderId="1" xfId="0" applyNumberFormat="1" applyFont="1" applyFill="1" applyBorder="1"/>
    <xf numFmtId="0" fontId="1" fillId="9" borderId="1" xfId="0" applyFont="1" applyFill="1" applyBorder="1" applyAlignment="1">
      <alignment horizontal="center" wrapText="1"/>
    </xf>
    <xf numFmtId="8" fontId="1" fillId="9" borderId="1" xfId="0" applyNumberFormat="1" applyFont="1" applyFill="1" applyBorder="1"/>
    <xf numFmtId="14" fontId="0" fillId="5" borderId="1" xfId="0" applyNumberFormat="1" applyFill="1" applyBorder="1" applyProtection="1">
      <protection locked="0"/>
    </xf>
    <xf numFmtId="0" fontId="0" fillId="5" borderId="1" xfId="0" applyFill="1" applyBorder="1" applyAlignment="1" applyProtection="1">
      <alignment horizontal="center"/>
      <protection locked="0"/>
    </xf>
    <xf numFmtId="164" fontId="0" fillId="5" borderId="1" xfId="0" applyNumberFormat="1" applyFill="1" applyBorder="1" applyAlignment="1" applyProtection="1">
      <alignment horizontal="right"/>
      <protection locked="0"/>
    </xf>
    <xf numFmtId="0" fontId="0" fillId="5" borderId="1" xfId="0" applyFill="1" applyBorder="1" applyAlignment="1" applyProtection="1">
      <alignment wrapText="1"/>
      <protection locked="0"/>
    </xf>
    <xf numFmtId="0" fontId="0" fillId="5" borderId="1" xfId="0" applyNumberFormat="1" applyFill="1" applyBorder="1" applyAlignment="1" applyProtection="1">
      <alignment wrapText="1"/>
      <protection locked="0"/>
    </xf>
    <xf numFmtId="166" fontId="0" fillId="5" borderId="1" xfId="0" applyNumberFormat="1" applyFill="1" applyBorder="1" applyProtection="1">
      <protection locked="0"/>
    </xf>
    <xf numFmtId="0" fontId="1" fillId="0" borderId="1" xfId="0" applyFont="1" applyBorder="1"/>
    <xf numFmtId="8" fontId="0" fillId="10" borderId="1" xfId="0" applyNumberFormat="1" applyFill="1" applyBorder="1"/>
    <xf numFmtId="8" fontId="0" fillId="11" borderId="1" xfId="0" applyNumberFormat="1" applyFill="1" applyBorder="1"/>
    <xf numFmtId="40" fontId="0" fillId="0" borderId="0" xfId="0" applyNumberFormat="1" applyBorder="1"/>
    <xf numFmtId="40" fontId="0" fillId="0" borderId="0" xfId="0" applyNumberFormat="1" applyFill="1" applyBorder="1"/>
    <xf numFmtId="0" fontId="0" fillId="0" borderId="1" xfId="0" applyBorder="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wrapText="1"/>
    </xf>
    <xf numFmtId="166" fontId="0" fillId="0" borderId="1" xfId="0" applyNumberFormat="1" applyBorder="1"/>
    <xf numFmtId="165" fontId="0" fillId="0" borderId="1" xfId="0" applyNumberFormat="1" applyBorder="1"/>
    <xf numFmtId="166" fontId="1" fillId="0" borderId="1" xfId="0" applyNumberFormat="1" applyFont="1" applyBorder="1"/>
    <xf numFmtId="165" fontId="1" fillId="0" borderId="1" xfId="0" applyNumberFormat="1" applyFont="1" applyBorder="1"/>
    <xf numFmtId="0" fontId="1" fillId="3" borderId="1" xfId="0" applyFont="1" applyFill="1" applyBorder="1"/>
    <xf numFmtId="0" fontId="1" fillId="5" borderId="1" xfId="0" applyFont="1" applyFill="1" applyBorder="1"/>
    <xf numFmtId="0" fontId="1" fillId="4" borderId="0" xfId="0" applyFont="1" applyFill="1"/>
    <xf numFmtId="0" fontId="0" fillId="5" borderId="1" xfId="0" applyFill="1" applyBorder="1" applyProtection="1">
      <protection locked="0"/>
    </xf>
    <xf numFmtId="0" fontId="0" fillId="0" borderId="1" xfId="0" applyFill="1" applyBorder="1"/>
    <xf numFmtId="0" fontId="0" fillId="0" borderId="1" xfId="0" applyFill="1" applyBorder="1" applyAlignment="1">
      <alignment horizontal="left"/>
    </xf>
    <xf numFmtId="0" fontId="0" fillId="5" borderId="1" xfId="0" applyFill="1" applyBorder="1" applyAlignment="1" applyProtection="1">
      <alignment wrapText="1"/>
      <protection locked="0"/>
    </xf>
    <xf numFmtId="0" fontId="1" fillId="0" borderId="1" xfId="0" applyFont="1" applyFill="1" applyBorder="1"/>
    <xf numFmtId="0" fontId="1" fillId="3" borderId="6" xfId="0" applyFont="1" applyFill="1" applyBorder="1" applyAlignment="1">
      <alignment wrapText="1"/>
    </xf>
    <xf numFmtId="0" fontId="1" fillId="3" borderId="5" xfId="0" applyFont="1" applyFill="1" applyBorder="1" applyAlignment="1">
      <alignment wrapText="1"/>
    </xf>
    <xf numFmtId="0" fontId="1" fillId="3" borderId="1" xfId="0" applyFont="1" applyFill="1" applyBorder="1"/>
    <xf numFmtId="0" fontId="0" fillId="0" borderId="3" xfId="0" applyFill="1" applyBorder="1"/>
    <xf numFmtId="0" fontId="0" fillId="0" borderId="3" xfId="0" applyFill="1" applyBorder="1" applyAlignment="1">
      <alignment horizontal="left"/>
    </xf>
    <xf numFmtId="0" fontId="1" fillId="3" borderId="1" xfId="0" applyFont="1" applyFill="1" applyBorder="1" applyAlignment="1">
      <alignment wrapText="1"/>
    </xf>
    <xf numFmtId="0" fontId="0" fillId="0" borderId="1" xfId="0" applyFill="1" applyBorder="1" applyAlignment="1">
      <alignment wrapText="1"/>
    </xf>
    <xf numFmtId="0" fontId="1" fillId="4" borderId="1"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FFCCFF"/>
      <color rgb="FFFFFFCC"/>
      <color rgb="FFCDFFCD"/>
      <color rgb="FFB7FFB7"/>
      <color rgb="FF00FF00"/>
      <color rgb="FFB9FFFF"/>
      <color rgb="FF99FF66"/>
      <color rgb="FF00FFFF"/>
      <color rgb="FFCCFF99"/>
      <color rgb="FFE8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8711-6005-412D-AE11-C6EB3295A4E3}">
  <dimension ref="A1:A25"/>
  <sheetViews>
    <sheetView workbookViewId="0"/>
  </sheetViews>
  <sheetFormatPr defaultRowHeight="14.5" x14ac:dyDescent="0.35"/>
  <cols>
    <col min="1" max="1" width="127.1796875" customWidth="1"/>
  </cols>
  <sheetData>
    <row r="1" spans="1:1" x14ac:dyDescent="0.35">
      <c r="A1" s="97" t="s">
        <v>129</v>
      </c>
    </row>
    <row r="2" spans="1:1" x14ac:dyDescent="0.35">
      <c r="A2" s="74"/>
    </row>
    <row r="3" spans="1:1" x14ac:dyDescent="0.35">
      <c r="A3" s="74" t="s">
        <v>130</v>
      </c>
    </row>
    <row r="4" spans="1:1" x14ac:dyDescent="0.35">
      <c r="A4" s="75"/>
    </row>
    <row r="5" spans="1:1" ht="58" x14ac:dyDescent="0.35">
      <c r="A5" s="76" t="s">
        <v>131</v>
      </c>
    </row>
    <row r="6" spans="1:1" x14ac:dyDescent="0.35">
      <c r="A6" s="75" t="s">
        <v>132</v>
      </c>
    </row>
    <row r="7" spans="1:1" x14ac:dyDescent="0.35">
      <c r="A7" s="75" t="s">
        <v>133</v>
      </c>
    </row>
    <row r="8" spans="1:1" x14ac:dyDescent="0.35">
      <c r="A8" s="75" t="s">
        <v>134</v>
      </c>
    </row>
    <row r="9" spans="1:1" x14ac:dyDescent="0.35">
      <c r="A9" s="75" t="s">
        <v>135</v>
      </c>
    </row>
    <row r="10" spans="1:1" x14ac:dyDescent="0.35">
      <c r="A10" s="75" t="s">
        <v>136</v>
      </c>
    </row>
    <row r="11" spans="1:1" x14ac:dyDescent="0.35">
      <c r="A11" s="76" t="s">
        <v>137</v>
      </c>
    </row>
    <row r="12" spans="1:1" x14ac:dyDescent="0.35">
      <c r="A12" s="75" t="s">
        <v>138</v>
      </c>
    </row>
    <row r="13" spans="1:1" x14ac:dyDescent="0.35">
      <c r="A13" s="76" t="s">
        <v>139</v>
      </c>
    </row>
    <row r="14" spans="1:1" x14ac:dyDescent="0.35">
      <c r="A14" s="75"/>
    </row>
    <row r="15" spans="1:1" x14ac:dyDescent="0.35">
      <c r="A15" s="75" t="s">
        <v>140</v>
      </c>
    </row>
    <row r="16" spans="1:1" x14ac:dyDescent="0.35">
      <c r="A16" s="74"/>
    </row>
    <row r="17" spans="1:1" ht="72.5" x14ac:dyDescent="0.35">
      <c r="A17" s="76" t="s">
        <v>141</v>
      </c>
    </row>
    <row r="18" spans="1:1" x14ac:dyDescent="0.35">
      <c r="A18" s="75"/>
    </row>
    <row r="19" spans="1:1" ht="29" x14ac:dyDescent="0.35">
      <c r="A19" s="76" t="s">
        <v>142</v>
      </c>
    </row>
    <row r="20" spans="1:1" x14ac:dyDescent="0.35">
      <c r="A20" s="75"/>
    </row>
    <row r="21" spans="1:1" ht="29" x14ac:dyDescent="0.35">
      <c r="A21" s="76" t="s">
        <v>143</v>
      </c>
    </row>
    <row r="22" spans="1:1" x14ac:dyDescent="0.35">
      <c r="A22" s="75"/>
    </row>
    <row r="23" spans="1:1" ht="43.5" x14ac:dyDescent="0.35">
      <c r="A23" s="76" t="s">
        <v>144</v>
      </c>
    </row>
    <row r="24" spans="1:1" x14ac:dyDescent="0.35">
      <c r="A24" s="75"/>
    </row>
    <row r="25" spans="1:1" x14ac:dyDescent="0.35">
      <c r="A25" s="75" t="s">
        <v>145</v>
      </c>
    </row>
  </sheetData>
  <sheetProtection algorithmName="SHA-512" hashValue="70GyLBw0L3nFnnyEDgGWK9BoGtkqluy2Md2recGsUpF1RiFieD3Yl/lGPQzrwhQ7YrSwBT0uz0FI33IP6kov8Q==" saltValue="s/+Eg5SuC5QIdVQzCYbltw==" spinCount="100000" sheet="1" objects="1" scenarios="1"/>
  <pageMargins left="0.5" right="0.5" top="0.5" bottom="0.5" header="0.3" footer="0.3"/>
  <pageSetup orientation="landscape" horizontalDpi="0" verticalDpi="0" r:id="rId1"/>
  <headerFooter>
    <oddFooter>&amp;L&amp;F
&amp;A&amp;RPage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EA19D-09AA-4FEE-B596-1C1216A4C02F}">
  <dimension ref="A1:T14"/>
  <sheetViews>
    <sheetView workbookViewId="0">
      <pane ySplit="3" topLeftCell="A4" activePane="bottomLeft" state="frozen"/>
      <selection activeCell="F3" sqref="F3:F12"/>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Calculations'!D10</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Plan'!$B$15</f>
        <v>43922</v>
      </c>
      <c r="C4" s="7">
        <f>'SMW Spending Plan'!$C$15</f>
        <v>43951</v>
      </c>
      <c r="D4" s="13">
        <f>(C4-B4)+1</f>
        <v>30</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Plan'!$B$15</f>
        <v>43922</v>
      </c>
      <c r="C5" s="7">
        <f>'SMW Spending Plan'!$C$15</f>
        <v>43951</v>
      </c>
      <c r="D5" s="13">
        <f>(C5-B5)+1</f>
        <v>30</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Plan'!$B$15</f>
        <v>43922</v>
      </c>
      <c r="C6" s="7">
        <f>'SMW Spending Plan'!$C$15</f>
        <v>43951</v>
      </c>
      <c r="D6" s="13">
        <f t="shared" ref="D6:D13" si="4">(C6-B6)+1</f>
        <v>30</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Plan'!$B$15</f>
        <v>43922</v>
      </c>
      <c r="C7" s="7">
        <f>'SMW Spending Plan'!$C$15</f>
        <v>43951</v>
      </c>
      <c r="D7" s="13">
        <f t="shared" si="4"/>
        <v>30</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Plan'!$B$15</f>
        <v>43922</v>
      </c>
      <c r="C8" s="7">
        <f>'SMW Spending Plan'!$C$15</f>
        <v>43951</v>
      </c>
      <c r="D8" s="13">
        <f t="shared" si="4"/>
        <v>30</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Plan'!$B$15</f>
        <v>43922</v>
      </c>
      <c r="C9" s="7">
        <f>'SMW Spending Plan'!$C$15</f>
        <v>43951</v>
      </c>
      <c r="D9" s="13">
        <f t="shared" si="4"/>
        <v>30</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Plan'!$B$15</f>
        <v>43922</v>
      </c>
      <c r="C10" s="7">
        <f>'SMW Spending Plan'!$C$15</f>
        <v>43951</v>
      </c>
      <c r="D10" s="13">
        <f t="shared" si="4"/>
        <v>30</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Plan'!$B$15</f>
        <v>43922</v>
      </c>
      <c r="C11" s="7">
        <f>'SMW Spending Plan'!$C$15</f>
        <v>43951</v>
      </c>
      <c r="D11" s="13">
        <f t="shared" si="4"/>
        <v>30</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Plan'!$B$15</f>
        <v>43922</v>
      </c>
      <c r="C12" s="7">
        <f>'SMW Spending Plan'!$C$15</f>
        <v>43951</v>
      </c>
      <c r="D12" s="13">
        <f t="shared" si="4"/>
        <v>30</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Plan'!$B$15</f>
        <v>43922</v>
      </c>
      <c r="C13" s="7">
        <f>'SMW Spending Plan'!$C$15</f>
        <v>43951</v>
      </c>
      <c r="D13" s="13">
        <f t="shared" si="4"/>
        <v>30</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Calculations'!H10</f>
        <v>0</v>
      </c>
      <c r="O14" s="14"/>
      <c r="P14" s="18">
        <f>SUM(P4:P13)</f>
        <v>0</v>
      </c>
      <c r="Q14" s="18">
        <f>SUM(Q4:Q13)</f>
        <v>0</v>
      </c>
      <c r="R14" s="18">
        <f>SUM(R4:R13)</f>
        <v>0</v>
      </c>
      <c r="S14" s="15">
        <f>'SMW Calculations'!I10</f>
        <v>0</v>
      </c>
      <c r="T14" s="15">
        <f>N14-S14</f>
        <v>0</v>
      </c>
    </row>
  </sheetData>
  <sheetProtection algorithmName="SHA-512" hashValue="iyOBZexeMyTmnjX++N2OAvWDRy4u9suv5DYyiKum4e5KxElOIecgKD2SSCoiDkoEG/3wbYwCt8MpiHKvGGJXHw==" saltValue="7F7OPdjffo38QSGhmATTrw=="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DB10D-5416-44E8-974A-DA0C06E2EA98}">
  <dimension ref="A1:T14"/>
  <sheetViews>
    <sheetView workbookViewId="0">
      <pane ySplit="3" topLeftCell="A4" activePane="bottomLeft" state="frozen"/>
      <selection activeCell="F3" sqref="F3:F12"/>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Calculations'!D11</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Plan'!$B$16</f>
        <v>43952</v>
      </c>
      <c r="C4" s="7">
        <f>'SMW Spending Plan'!$C$16</f>
        <v>43982</v>
      </c>
      <c r="D4" s="13">
        <f>(C4-B4)+1</f>
        <v>31</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Plan'!$B$16</f>
        <v>43952</v>
      </c>
      <c r="C5" s="7">
        <f>'SMW Spending Plan'!$C$16</f>
        <v>43982</v>
      </c>
      <c r="D5" s="13">
        <f>(C5-B5)+1</f>
        <v>31</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Plan'!$B$16</f>
        <v>43952</v>
      </c>
      <c r="C6" s="7">
        <f>'SMW Spending Plan'!$C$16</f>
        <v>43982</v>
      </c>
      <c r="D6" s="13">
        <f t="shared" ref="D6:D13" si="4">(C6-B6)+1</f>
        <v>31</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Plan'!$B$16</f>
        <v>43952</v>
      </c>
      <c r="C7" s="7">
        <f>'SMW Spending Plan'!$C$16</f>
        <v>43982</v>
      </c>
      <c r="D7" s="13">
        <f t="shared" si="4"/>
        <v>31</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Plan'!$B$16</f>
        <v>43952</v>
      </c>
      <c r="C8" s="7">
        <f>'SMW Spending Plan'!$C$16</f>
        <v>43982</v>
      </c>
      <c r="D8" s="13">
        <f t="shared" si="4"/>
        <v>31</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Plan'!$B$16</f>
        <v>43952</v>
      </c>
      <c r="C9" s="7">
        <f>'SMW Spending Plan'!$C$16</f>
        <v>43982</v>
      </c>
      <c r="D9" s="13">
        <f t="shared" si="4"/>
        <v>31</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Plan'!$B$16</f>
        <v>43952</v>
      </c>
      <c r="C10" s="7">
        <f>'SMW Spending Plan'!$C$16</f>
        <v>43982</v>
      </c>
      <c r="D10" s="13">
        <f t="shared" si="4"/>
        <v>31</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Plan'!$B$16</f>
        <v>43952</v>
      </c>
      <c r="C11" s="7">
        <f>'SMW Spending Plan'!$C$16</f>
        <v>43982</v>
      </c>
      <c r="D11" s="13">
        <f t="shared" si="4"/>
        <v>31</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Plan'!$B$16</f>
        <v>43952</v>
      </c>
      <c r="C12" s="7">
        <f>'SMW Spending Plan'!$C$16</f>
        <v>43982</v>
      </c>
      <c r="D12" s="13">
        <f t="shared" si="4"/>
        <v>31</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Plan'!$B$16</f>
        <v>43952</v>
      </c>
      <c r="C13" s="7">
        <f>'SMW Spending Plan'!$C$16</f>
        <v>43982</v>
      </c>
      <c r="D13" s="13">
        <f t="shared" si="4"/>
        <v>31</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Calculations'!H11</f>
        <v>0</v>
      </c>
      <c r="O14" s="14"/>
      <c r="P14" s="18">
        <f>SUM(P4:P13)</f>
        <v>0</v>
      </c>
      <c r="Q14" s="18">
        <f>SUM(Q4:Q13)</f>
        <v>0</v>
      </c>
      <c r="R14" s="18">
        <f>SUM(R4:R13)</f>
        <v>0</v>
      </c>
      <c r="S14" s="15">
        <f>'SMW Calculations'!I11</f>
        <v>0</v>
      </c>
      <c r="T14" s="15">
        <f>N14-S14</f>
        <v>0</v>
      </c>
    </row>
  </sheetData>
  <sheetProtection algorithmName="SHA-512" hashValue="AVmmiak9OukbAGUyDWH4w3N4Dq+vX+aZagiIEfzetrOtUMjoeqDIwyW2H1rOiW4NWjlqN/xY73lz4pj8ohd6Rw==" saltValue="Z6xFWPObwMjA/NMvCdMKvA=="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6A687-5C6C-4C63-8C4F-90D6F839B909}">
  <dimension ref="A1:T14"/>
  <sheetViews>
    <sheetView workbookViewId="0">
      <pane ySplit="3" topLeftCell="A4" activePane="bottomLeft" state="frozen"/>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Calculations'!D12</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Plan'!$B$17</f>
        <v>43983</v>
      </c>
      <c r="C4" s="7">
        <f>'SMW Spending Plan'!$C$17</f>
        <v>44012</v>
      </c>
      <c r="D4" s="13">
        <f>(C4-B4)+1</f>
        <v>30</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Plan'!$B$17</f>
        <v>43983</v>
      </c>
      <c r="C5" s="7">
        <f>'SMW Spending Plan'!$C$17</f>
        <v>44012</v>
      </c>
      <c r="D5" s="13">
        <f>(C5-B5)+1</f>
        <v>30</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Plan'!$B$17</f>
        <v>43983</v>
      </c>
      <c r="C6" s="7">
        <f>'SMW Spending Plan'!$C$17</f>
        <v>44012</v>
      </c>
      <c r="D6" s="13">
        <f t="shared" ref="D6:D13" si="4">(C6-B6)+1</f>
        <v>30</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Plan'!$B$17</f>
        <v>43983</v>
      </c>
      <c r="C7" s="7">
        <f>'SMW Spending Plan'!$C$17</f>
        <v>44012</v>
      </c>
      <c r="D7" s="13">
        <f t="shared" si="4"/>
        <v>30</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Plan'!$B$17</f>
        <v>43983</v>
      </c>
      <c r="C8" s="7">
        <f>'SMW Spending Plan'!$C$17</f>
        <v>44012</v>
      </c>
      <c r="D8" s="13">
        <f t="shared" si="4"/>
        <v>30</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Plan'!$B$17</f>
        <v>43983</v>
      </c>
      <c r="C9" s="7">
        <f>'SMW Spending Plan'!$C$17</f>
        <v>44012</v>
      </c>
      <c r="D9" s="13">
        <f t="shared" si="4"/>
        <v>30</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Plan'!$B$17</f>
        <v>43983</v>
      </c>
      <c r="C10" s="7">
        <f>'SMW Spending Plan'!$C$17</f>
        <v>44012</v>
      </c>
      <c r="D10" s="13">
        <f t="shared" si="4"/>
        <v>30</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Plan'!$B$17</f>
        <v>43983</v>
      </c>
      <c r="C11" s="7">
        <f>'SMW Spending Plan'!$C$17</f>
        <v>44012</v>
      </c>
      <c r="D11" s="13">
        <f t="shared" si="4"/>
        <v>30</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Plan'!$B$17</f>
        <v>43983</v>
      </c>
      <c r="C12" s="7">
        <f>'SMW Spending Plan'!$C$17</f>
        <v>44012</v>
      </c>
      <c r="D12" s="13">
        <f t="shared" si="4"/>
        <v>30</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Plan'!$B$17</f>
        <v>43983</v>
      </c>
      <c r="C13" s="7">
        <f>'SMW Spending Plan'!$C$17</f>
        <v>44012</v>
      </c>
      <c r="D13" s="13">
        <f t="shared" si="4"/>
        <v>30</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Calculations'!H12</f>
        <v>0</v>
      </c>
      <c r="O14" s="14"/>
      <c r="P14" s="18">
        <f>SUM(P4:P13)</f>
        <v>0</v>
      </c>
      <c r="Q14" s="18">
        <f>SUM(Q4:Q13)</f>
        <v>0</v>
      </c>
      <c r="R14" s="18">
        <f>SUM(R4:R13)</f>
        <v>0</v>
      </c>
      <c r="S14" s="15">
        <f>'SMW Calculations'!I12</f>
        <v>0</v>
      </c>
      <c r="T14" s="15">
        <f>N14-S14</f>
        <v>0</v>
      </c>
    </row>
  </sheetData>
  <sheetProtection algorithmName="SHA-512" hashValue="r+MpJ3Y5lBFjmYJiw84REAXdrmAbdIVCtZLoTT+wylHY9yqrVxCJjUhewb3Wa6L4I8WKfOwZJMbWn01nqs9WTw==" saltValue="ghrJltCnFeg2F3zyKp4Hgg=="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96DF-A502-416E-AB02-AE6E4D67FF2D}">
  <dimension ref="A1:T14"/>
  <sheetViews>
    <sheetView workbookViewId="0">
      <pane ySplit="3" topLeftCell="A4" activePane="bottomLeft" state="frozen"/>
      <selection activeCell="M13" sqref="M13"/>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Calculations'!D13</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Plan'!$B$18</f>
        <v>44013</v>
      </c>
      <c r="C4" s="7">
        <f>'SMW Spending Plan'!$C$18</f>
        <v>44043</v>
      </c>
      <c r="D4" s="13">
        <f>(C4-B4)+1</f>
        <v>31</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Plan'!$B$18</f>
        <v>44013</v>
      </c>
      <c r="C5" s="7">
        <f>'SMW Spending Plan'!$C$18</f>
        <v>44043</v>
      </c>
      <c r="D5" s="13">
        <f>(C5-B5)+1</f>
        <v>31</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Plan'!$B$18</f>
        <v>44013</v>
      </c>
      <c r="C6" s="7">
        <f>'SMW Spending Plan'!$C$18</f>
        <v>44043</v>
      </c>
      <c r="D6" s="13">
        <f t="shared" ref="D6:D13" si="4">(C6-B6)+1</f>
        <v>31</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Plan'!$B$18</f>
        <v>44013</v>
      </c>
      <c r="C7" s="7">
        <f>'SMW Spending Plan'!$C$18</f>
        <v>44043</v>
      </c>
      <c r="D7" s="13">
        <f t="shared" si="4"/>
        <v>31</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Plan'!$B$18</f>
        <v>44013</v>
      </c>
      <c r="C8" s="7">
        <f>'SMW Spending Plan'!$C$18</f>
        <v>44043</v>
      </c>
      <c r="D8" s="13">
        <f t="shared" si="4"/>
        <v>31</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Plan'!$B$18</f>
        <v>44013</v>
      </c>
      <c r="C9" s="7">
        <f>'SMW Spending Plan'!$C$18</f>
        <v>44043</v>
      </c>
      <c r="D9" s="13">
        <f t="shared" si="4"/>
        <v>31</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Plan'!$B$18</f>
        <v>44013</v>
      </c>
      <c r="C10" s="7">
        <f>'SMW Spending Plan'!$C$18</f>
        <v>44043</v>
      </c>
      <c r="D10" s="13">
        <f t="shared" si="4"/>
        <v>31</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Plan'!$B$18</f>
        <v>44013</v>
      </c>
      <c r="C11" s="7">
        <f>'SMW Spending Plan'!$C$18</f>
        <v>44043</v>
      </c>
      <c r="D11" s="13">
        <f t="shared" si="4"/>
        <v>31</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Plan'!$B$18</f>
        <v>44013</v>
      </c>
      <c r="C12" s="7">
        <f>'SMW Spending Plan'!$C$18</f>
        <v>44043</v>
      </c>
      <c r="D12" s="13">
        <f t="shared" si="4"/>
        <v>31</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Plan'!$B$18</f>
        <v>44013</v>
      </c>
      <c r="C13" s="7">
        <f>'SMW Spending Plan'!$C$18</f>
        <v>44043</v>
      </c>
      <c r="D13" s="13">
        <f t="shared" si="4"/>
        <v>31</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Calculations'!H13</f>
        <v>0</v>
      </c>
      <c r="O14" s="14"/>
      <c r="P14" s="18">
        <f>SUM(P4:P13)</f>
        <v>0</v>
      </c>
      <c r="Q14" s="18">
        <f>SUM(Q4:Q13)</f>
        <v>0</v>
      </c>
      <c r="R14" s="18">
        <f>SUM(R4:R13)</f>
        <v>0</v>
      </c>
      <c r="S14" s="15">
        <f>'SMW Calculations'!I13</f>
        <v>0</v>
      </c>
      <c r="T14" s="15">
        <f>N14-S14</f>
        <v>0</v>
      </c>
    </row>
  </sheetData>
  <sheetProtection algorithmName="SHA-512" hashValue="+QOooo/5wT1E6ninRK1GeUrsggOhKPamOU/GDb13mIWbsSdVZRnm0koARkkKnLJZnlXKeX8bK3x1s7wxLbqLkQ==" saltValue="6/pBhbYyadzAjblB2A/P6A=="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12D3-BE74-4EFA-8E12-9C206D534C53}">
  <dimension ref="A1:T14"/>
  <sheetViews>
    <sheetView workbookViewId="0">
      <pane ySplit="3" topLeftCell="A4" activePane="bottomLeft" state="frozen"/>
      <selection activeCell="M13" sqref="M13"/>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Calculations'!D14</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Plan'!$B$19</f>
        <v>44044</v>
      </c>
      <c r="C4" s="7">
        <f>'SMW Spending Plan'!$C$19</f>
        <v>44074</v>
      </c>
      <c r="D4" s="13">
        <f>(C4-B4)+1</f>
        <v>31</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Plan'!$B$19</f>
        <v>44044</v>
      </c>
      <c r="C5" s="7">
        <f>'SMW Spending Plan'!$C$19</f>
        <v>44074</v>
      </c>
      <c r="D5" s="13">
        <f>(C5-B5)+1</f>
        <v>31</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Plan'!$B$19</f>
        <v>44044</v>
      </c>
      <c r="C6" s="7">
        <f>'SMW Spending Plan'!$C$19</f>
        <v>44074</v>
      </c>
      <c r="D6" s="13">
        <f t="shared" ref="D6:D13" si="4">(C6-B6)+1</f>
        <v>31</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Plan'!$B$19</f>
        <v>44044</v>
      </c>
      <c r="C7" s="7">
        <f>'SMW Spending Plan'!$C$19</f>
        <v>44074</v>
      </c>
      <c r="D7" s="13">
        <f t="shared" si="4"/>
        <v>31</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Plan'!$B$19</f>
        <v>44044</v>
      </c>
      <c r="C8" s="7">
        <f>'SMW Spending Plan'!$C$19</f>
        <v>44074</v>
      </c>
      <c r="D8" s="13">
        <f t="shared" si="4"/>
        <v>31</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Plan'!$B$19</f>
        <v>44044</v>
      </c>
      <c r="C9" s="7">
        <f>'SMW Spending Plan'!$C$19</f>
        <v>44074</v>
      </c>
      <c r="D9" s="13">
        <f t="shared" si="4"/>
        <v>31</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Plan'!$B$19</f>
        <v>44044</v>
      </c>
      <c r="C10" s="7">
        <f>'SMW Spending Plan'!$C$19</f>
        <v>44074</v>
      </c>
      <c r="D10" s="13">
        <f t="shared" si="4"/>
        <v>31</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Plan'!$B$19</f>
        <v>44044</v>
      </c>
      <c r="C11" s="7">
        <f>'SMW Spending Plan'!$C$19</f>
        <v>44074</v>
      </c>
      <c r="D11" s="13">
        <f t="shared" si="4"/>
        <v>31</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Plan'!$B$19</f>
        <v>44044</v>
      </c>
      <c r="C12" s="7">
        <f>'SMW Spending Plan'!$C$19</f>
        <v>44074</v>
      </c>
      <c r="D12" s="13">
        <f t="shared" si="4"/>
        <v>31</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Plan'!$B$19</f>
        <v>44044</v>
      </c>
      <c r="C13" s="7">
        <f>'SMW Spending Plan'!$C$19</f>
        <v>44074</v>
      </c>
      <c r="D13" s="13">
        <f t="shared" si="4"/>
        <v>31</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Calculations'!H14</f>
        <v>0</v>
      </c>
      <c r="O14" s="14"/>
      <c r="P14" s="18">
        <f>SUM(P4:P13)</f>
        <v>0</v>
      </c>
      <c r="Q14" s="18">
        <f>SUM(Q4:Q13)</f>
        <v>0</v>
      </c>
      <c r="R14" s="18">
        <f>SUM(R4:R13)</f>
        <v>0</v>
      </c>
      <c r="S14" s="15">
        <f>'SMW Calculations'!I14</f>
        <v>0</v>
      </c>
      <c r="T14" s="15">
        <f>N14-S14</f>
        <v>0</v>
      </c>
    </row>
  </sheetData>
  <sheetProtection algorithmName="SHA-512" hashValue="UedrN0K+SXuFzYOe6iPm0LoosJaJaxYzVBKyvmY0ijWog4tsWt59AOteIFyzipRtV2GEGEdz9Wur34fFo5CwmA==" saltValue="t4ZPGr9CKV+iGhwvzqVm2A=="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15321-1F7D-4810-9894-098AF0C5F239}">
  <dimension ref="A1:T14"/>
  <sheetViews>
    <sheetView workbookViewId="0">
      <pane ySplit="3" topLeftCell="A4" activePane="bottomLeft" state="frozen"/>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Calculations'!D15</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Plan'!$B$20</f>
        <v>44075</v>
      </c>
      <c r="C4" s="7">
        <f>'SMW Spending Plan'!$C$20</f>
        <v>44104</v>
      </c>
      <c r="D4" s="13">
        <f>(C4-B4)+1</f>
        <v>30</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Plan'!$B$20</f>
        <v>44075</v>
      </c>
      <c r="C5" s="7">
        <f>'SMW Spending Plan'!$C$20</f>
        <v>44104</v>
      </c>
      <c r="D5" s="13">
        <f>(C5-B5)+1</f>
        <v>30</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Plan'!$B$20</f>
        <v>44075</v>
      </c>
      <c r="C6" s="7">
        <f>'SMW Spending Plan'!$C$20</f>
        <v>44104</v>
      </c>
      <c r="D6" s="13">
        <f t="shared" ref="D6:D13" si="4">(C6-B6)+1</f>
        <v>30</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Plan'!$B$20</f>
        <v>44075</v>
      </c>
      <c r="C7" s="7">
        <f>'SMW Spending Plan'!$C$20</f>
        <v>44104</v>
      </c>
      <c r="D7" s="13">
        <f t="shared" si="4"/>
        <v>30</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Plan'!$B$20</f>
        <v>44075</v>
      </c>
      <c r="C8" s="7">
        <f>'SMW Spending Plan'!$C$20</f>
        <v>44104</v>
      </c>
      <c r="D8" s="13">
        <f t="shared" si="4"/>
        <v>30</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Plan'!$B$20</f>
        <v>44075</v>
      </c>
      <c r="C9" s="7">
        <f>'SMW Spending Plan'!$C$20</f>
        <v>44104</v>
      </c>
      <c r="D9" s="13">
        <f t="shared" si="4"/>
        <v>30</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Plan'!$B$20</f>
        <v>44075</v>
      </c>
      <c r="C10" s="7">
        <f>'SMW Spending Plan'!$C$20</f>
        <v>44104</v>
      </c>
      <c r="D10" s="13">
        <f t="shared" si="4"/>
        <v>30</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Plan'!$B$20</f>
        <v>44075</v>
      </c>
      <c r="C11" s="7">
        <f>'SMW Spending Plan'!$C$20</f>
        <v>44104</v>
      </c>
      <c r="D11" s="13">
        <f t="shared" si="4"/>
        <v>30</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Plan'!$B$20</f>
        <v>44075</v>
      </c>
      <c r="C12" s="7">
        <f>'SMW Spending Plan'!$C$20</f>
        <v>44104</v>
      </c>
      <c r="D12" s="13">
        <f t="shared" si="4"/>
        <v>30</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Plan'!$B$20</f>
        <v>44075</v>
      </c>
      <c r="C13" s="7">
        <f>'SMW Spending Plan'!$C$20</f>
        <v>44104</v>
      </c>
      <c r="D13" s="13">
        <f t="shared" si="4"/>
        <v>30</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Calculations'!H15</f>
        <v>0</v>
      </c>
      <c r="O14" s="14"/>
      <c r="P14" s="18">
        <f>SUM(P4:P13)</f>
        <v>0</v>
      </c>
      <c r="Q14" s="18">
        <f>SUM(Q4:Q13)</f>
        <v>0</v>
      </c>
      <c r="R14" s="18">
        <f>SUM(R4:R13)</f>
        <v>0</v>
      </c>
      <c r="S14" s="15">
        <f>'SMW Calculations'!I15</f>
        <v>0</v>
      </c>
      <c r="T14" s="15">
        <f>N14-S14</f>
        <v>0</v>
      </c>
    </row>
  </sheetData>
  <sheetProtection algorithmName="SHA-512" hashValue="y+J2OUMUhi/K6lpyo1SrrqOSk7iciEivYSmWOtjvM/Z6A7O7L3w+l70cuolYAvxm1XXZAo0zx4omjw58fVFOmQ==" saltValue="1vf0spEdGM3kf3LqnF5cvg=="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FCAA-A95E-43C0-BC9A-BC4FFBEAFAB3}">
  <dimension ref="A1:T14"/>
  <sheetViews>
    <sheetView workbookViewId="0">
      <pane ySplit="3" topLeftCell="A4" activePane="bottomLeft" state="frozen"/>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Calculations'!D16</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Plan'!$B$21</f>
        <v>44105</v>
      </c>
      <c r="C4" s="7">
        <f>'SMW Spending Plan'!$C$21</f>
        <v>44135</v>
      </c>
      <c r="D4" s="13">
        <f>(C4-B4)+1</f>
        <v>31</v>
      </c>
      <c r="E4" s="46">
        <v>0</v>
      </c>
      <c r="F4" s="11">
        <f>E4+(E4*(EmployerTaxes!$C$2+EmployerTaxes!$C$3+EmployerTaxes!$C$4+EmployerTaxes!$C$5+EmployerTaxes!$C$8))</f>
        <v>0</v>
      </c>
      <c r="G4" s="11">
        <f t="shared" ref="G4:G13" si="0">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Plan'!$B$21</f>
        <v>44105</v>
      </c>
      <c r="C5" s="7">
        <f>'SMW Spending Plan'!$C$21</f>
        <v>44135</v>
      </c>
      <c r="D5" s="13">
        <f>(C5-B5)+1</f>
        <v>31</v>
      </c>
      <c r="E5" s="46">
        <v>0</v>
      </c>
      <c r="F5" s="11">
        <f>E5+(E5*(EmployerTaxes!$C$2+EmployerTaxes!$C$3+EmployerTaxes!$C$4+EmployerTaxes!$C$5+EmployerTaxes!$C$8))</f>
        <v>0</v>
      </c>
      <c r="G5" s="11">
        <f t="shared" si="0"/>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Plan'!$B$21</f>
        <v>44105</v>
      </c>
      <c r="C6" s="7">
        <f>'SMW Spending Plan'!$C$21</f>
        <v>44135</v>
      </c>
      <c r="D6" s="13">
        <f t="shared" ref="D6:D13" si="4">(C6-B6)+1</f>
        <v>31</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Plan'!$B$21</f>
        <v>44105</v>
      </c>
      <c r="C7" s="7">
        <f>'SMW Spending Plan'!$C$21</f>
        <v>44135</v>
      </c>
      <c r="D7" s="13">
        <f t="shared" si="4"/>
        <v>31</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Plan'!$B$21</f>
        <v>44105</v>
      </c>
      <c r="C8" s="7">
        <f>'SMW Spending Plan'!$C$21</f>
        <v>44135</v>
      </c>
      <c r="D8" s="13">
        <f t="shared" si="4"/>
        <v>31</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Plan'!$B$21</f>
        <v>44105</v>
      </c>
      <c r="C9" s="7">
        <f>'SMW Spending Plan'!$C$21</f>
        <v>44135</v>
      </c>
      <c r="D9" s="13">
        <f t="shared" si="4"/>
        <v>31</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Plan'!$B$21</f>
        <v>44105</v>
      </c>
      <c r="C10" s="7">
        <f>'SMW Spending Plan'!$C$21</f>
        <v>44135</v>
      </c>
      <c r="D10" s="13">
        <f t="shared" si="4"/>
        <v>31</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Plan'!$B$21</f>
        <v>44105</v>
      </c>
      <c r="C11" s="7">
        <f>'SMW Spending Plan'!$C$21</f>
        <v>44135</v>
      </c>
      <c r="D11" s="13">
        <f t="shared" si="4"/>
        <v>31</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Plan'!$B$21</f>
        <v>44105</v>
      </c>
      <c r="C12" s="7">
        <f>'SMW Spending Plan'!$C$21</f>
        <v>44135</v>
      </c>
      <c r="D12" s="13">
        <f t="shared" si="4"/>
        <v>31</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Plan'!$B$21</f>
        <v>44105</v>
      </c>
      <c r="C13" s="7">
        <f>'SMW Spending Plan'!$C$21</f>
        <v>44135</v>
      </c>
      <c r="D13" s="13">
        <f t="shared" si="4"/>
        <v>31</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Calculations'!H16</f>
        <v>0</v>
      </c>
      <c r="O14" s="14"/>
      <c r="P14" s="18">
        <f>SUM(P4:P13)</f>
        <v>0</v>
      </c>
      <c r="Q14" s="18">
        <f>SUM(Q4:Q13)</f>
        <v>0</v>
      </c>
      <c r="R14" s="18">
        <f>SUM(R4:R13)</f>
        <v>0</v>
      </c>
      <c r="S14" s="15">
        <f>'SMW Calculations'!I16</f>
        <v>0</v>
      </c>
      <c r="T14" s="15">
        <f>N14-S14</f>
        <v>0</v>
      </c>
    </row>
  </sheetData>
  <sheetProtection algorithmName="SHA-512" hashValue="8IwT28PzhsXKEYOPzcP4jD/c06h1jPjFu1SsUYJIO4VdQrZinTy41QP1pY/zsKiiEY89T/z/w5Ho8naQeUQcVg==" saltValue="jDNFnxwy793u0sTECIt8oQ=="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AE20-E480-402B-BD5E-898FAA6371E6}">
  <dimension ref="A1:T14"/>
  <sheetViews>
    <sheetView workbookViewId="0">
      <pane ySplit="3" topLeftCell="A4" activePane="bottomLeft" state="frozen"/>
      <selection activeCell="M13" sqref="M13"/>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Calculations'!D17</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Plan'!$B$22</f>
        <v>44136</v>
      </c>
      <c r="C4" s="7">
        <f>'SMW Spending Plan'!$C$22</f>
        <v>44165</v>
      </c>
      <c r="D4" s="13">
        <f>(C4-B4)+1</f>
        <v>30</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Plan'!$B$22</f>
        <v>44136</v>
      </c>
      <c r="C5" s="7">
        <f>'SMW Spending Plan'!$C$22</f>
        <v>44165</v>
      </c>
      <c r="D5" s="13">
        <f>(C5-B5)+1</f>
        <v>30</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(F5*J5)+(H5*K5)</f>
        <v>0</v>
      </c>
      <c r="N5" s="22"/>
      <c r="O5" s="17"/>
      <c r="P5" s="46">
        <v>0</v>
      </c>
      <c r="Q5" s="46">
        <v>0</v>
      </c>
      <c r="R5" s="30">
        <f t="shared" ref="R5:R13" si="2">P5+Q5</f>
        <v>0</v>
      </c>
      <c r="S5" s="22"/>
      <c r="T5" s="22"/>
    </row>
    <row r="6" spans="1:20" x14ac:dyDescent="0.35">
      <c r="A6" s="45" t="s">
        <v>52</v>
      </c>
      <c r="B6" s="7">
        <f>'SMW Spending Plan'!$B$22</f>
        <v>44136</v>
      </c>
      <c r="C6" s="7">
        <f>'SMW Spending Plan'!$C$22</f>
        <v>44165</v>
      </c>
      <c r="D6" s="13">
        <f t="shared" ref="D6:D13" si="3">(C6-B6)+1</f>
        <v>30</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ref="M6:M13" si="4">F6*J6</f>
        <v>0</v>
      </c>
      <c r="N6" s="22"/>
      <c r="O6" s="17"/>
      <c r="P6" s="46">
        <v>0</v>
      </c>
      <c r="Q6" s="46">
        <v>0</v>
      </c>
      <c r="R6" s="30">
        <f t="shared" si="2"/>
        <v>0</v>
      </c>
      <c r="S6" s="22"/>
      <c r="T6" s="22"/>
    </row>
    <row r="7" spans="1:20" x14ac:dyDescent="0.35">
      <c r="A7" s="45" t="s">
        <v>53</v>
      </c>
      <c r="B7" s="7">
        <f>'SMW Spending Plan'!$B$22</f>
        <v>44136</v>
      </c>
      <c r="C7" s="7">
        <f>'SMW Spending Plan'!$C$22</f>
        <v>44165</v>
      </c>
      <c r="D7" s="13">
        <f t="shared" si="3"/>
        <v>30</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4"/>
        <v>0</v>
      </c>
      <c r="N7" s="22"/>
      <c r="O7" s="17"/>
      <c r="P7" s="46">
        <v>0</v>
      </c>
      <c r="Q7" s="46">
        <v>0</v>
      </c>
      <c r="R7" s="30">
        <f t="shared" si="2"/>
        <v>0</v>
      </c>
      <c r="S7" s="22"/>
      <c r="T7" s="22"/>
    </row>
    <row r="8" spans="1:20" x14ac:dyDescent="0.35">
      <c r="A8" s="45" t="s">
        <v>54</v>
      </c>
      <c r="B8" s="7">
        <f>'SMW Spending Plan'!$B$22</f>
        <v>44136</v>
      </c>
      <c r="C8" s="7">
        <f>'SMW Spending Plan'!$C$22</f>
        <v>44165</v>
      </c>
      <c r="D8" s="13">
        <f t="shared" si="3"/>
        <v>30</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4"/>
        <v>0</v>
      </c>
      <c r="N8" s="22"/>
      <c r="O8" s="17"/>
      <c r="P8" s="46">
        <v>0</v>
      </c>
      <c r="Q8" s="46">
        <v>0</v>
      </c>
      <c r="R8" s="30">
        <f t="shared" si="2"/>
        <v>0</v>
      </c>
      <c r="S8" s="22"/>
      <c r="T8" s="22"/>
    </row>
    <row r="9" spans="1:20" x14ac:dyDescent="0.35">
      <c r="A9" s="45" t="s">
        <v>55</v>
      </c>
      <c r="B9" s="7">
        <f>'SMW Spending Plan'!$B$22</f>
        <v>44136</v>
      </c>
      <c r="C9" s="7">
        <f>'SMW Spending Plan'!$C$22</f>
        <v>44165</v>
      </c>
      <c r="D9" s="13">
        <f t="shared" si="3"/>
        <v>30</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4"/>
        <v>0</v>
      </c>
      <c r="N9" s="22"/>
      <c r="O9" s="17"/>
      <c r="P9" s="46">
        <v>0</v>
      </c>
      <c r="Q9" s="46">
        <v>0</v>
      </c>
      <c r="R9" s="30">
        <f t="shared" si="2"/>
        <v>0</v>
      </c>
      <c r="S9" s="22"/>
      <c r="T9" s="22"/>
    </row>
    <row r="10" spans="1:20" x14ac:dyDescent="0.35">
      <c r="A10" s="45" t="s">
        <v>56</v>
      </c>
      <c r="B10" s="7">
        <f>'SMW Spending Plan'!$B$22</f>
        <v>44136</v>
      </c>
      <c r="C10" s="7">
        <f>'SMW Spending Plan'!$C$22</f>
        <v>44165</v>
      </c>
      <c r="D10" s="13">
        <f t="shared" si="3"/>
        <v>30</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4"/>
        <v>0</v>
      </c>
      <c r="N10" s="22"/>
      <c r="O10" s="17"/>
      <c r="P10" s="46">
        <v>0</v>
      </c>
      <c r="Q10" s="46">
        <v>0</v>
      </c>
      <c r="R10" s="30">
        <f t="shared" si="2"/>
        <v>0</v>
      </c>
      <c r="S10" s="22"/>
      <c r="T10" s="22"/>
    </row>
    <row r="11" spans="1:20" x14ac:dyDescent="0.35">
      <c r="A11" s="45" t="s">
        <v>57</v>
      </c>
      <c r="B11" s="7">
        <f>'SMW Spending Plan'!$B$22</f>
        <v>44136</v>
      </c>
      <c r="C11" s="7">
        <f>'SMW Spending Plan'!$C$22</f>
        <v>44165</v>
      </c>
      <c r="D11" s="13">
        <f t="shared" si="3"/>
        <v>30</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4"/>
        <v>0</v>
      </c>
      <c r="N11" s="22"/>
      <c r="O11" s="17"/>
      <c r="P11" s="46">
        <v>0</v>
      </c>
      <c r="Q11" s="46">
        <v>0</v>
      </c>
      <c r="R11" s="30">
        <f t="shared" si="2"/>
        <v>0</v>
      </c>
      <c r="S11" s="22"/>
      <c r="T11" s="22"/>
    </row>
    <row r="12" spans="1:20" x14ac:dyDescent="0.35">
      <c r="A12" s="45" t="s">
        <v>58</v>
      </c>
      <c r="B12" s="7">
        <f>'SMW Spending Plan'!$B$22</f>
        <v>44136</v>
      </c>
      <c r="C12" s="7">
        <f>'SMW Spending Plan'!$C$22</f>
        <v>44165</v>
      </c>
      <c r="D12" s="13">
        <f t="shared" si="3"/>
        <v>30</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4"/>
        <v>0</v>
      </c>
      <c r="N12" s="22"/>
      <c r="O12" s="17"/>
      <c r="P12" s="46">
        <v>0</v>
      </c>
      <c r="Q12" s="46">
        <v>0</v>
      </c>
      <c r="R12" s="30">
        <f t="shared" si="2"/>
        <v>0</v>
      </c>
      <c r="S12" s="22"/>
      <c r="T12" s="22"/>
    </row>
    <row r="13" spans="1:20" x14ac:dyDescent="0.35">
      <c r="A13" s="45" t="s">
        <v>59</v>
      </c>
      <c r="B13" s="7">
        <f>'SMW Spending Plan'!$B$22</f>
        <v>44136</v>
      </c>
      <c r="C13" s="7">
        <f>'SMW Spending Plan'!$C$22</f>
        <v>44165</v>
      </c>
      <c r="D13" s="13">
        <f t="shared" si="3"/>
        <v>30</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4"/>
        <v>0</v>
      </c>
      <c r="N13" s="22"/>
      <c r="O13" s="17"/>
      <c r="P13" s="46">
        <v>0</v>
      </c>
      <c r="Q13" s="46">
        <v>0</v>
      </c>
      <c r="R13" s="30">
        <f t="shared" si="2"/>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Calculations'!H17</f>
        <v>0</v>
      </c>
      <c r="O14" s="14"/>
      <c r="P14" s="18">
        <f>SUM(P4:P13)</f>
        <v>0</v>
      </c>
      <c r="Q14" s="18">
        <f>SUM(Q4:Q13)</f>
        <v>0</v>
      </c>
      <c r="R14" s="18">
        <f>SUM(R4:R13)</f>
        <v>0</v>
      </c>
      <c r="S14" s="15">
        <f>'SMW Calculations'!I17</f>
        <v>0</v>
      </c>
      <c r="T14" s="15">
        <f>N14-S14</f>
        <v>0</v>
      </c>
    </row>
  </sheetData>
  <sheetProtection algorithmName="SHA-512" hashValue="9EijayehjYFsta3hpN+/+qKsgxxTTG8X44qb7HDpknHfem88Urj46XVsbHJ2vM6kge0o9qkHFYIBpCiJ4CsKLQ==" saltValue="IAqL7iFbrPNYX8f6EvaFbg=="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0D0E5-D2F7-4396-83AC-67DB71BD5FB2}">
  <dimension ref="A1:T14"/>
  <sheetViews>
    <sheetView workbookViewId="0">
      <pane ySplit="3" topLeftCell="A4" activePane="bottomLeft" state="frozen"/>
      <selection activeCell="M13" sqref="M13"/>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Calculations'!D18</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Plan'!$B$23</f>
        <v>44166</v>
      </c>
      <c r="C4" s="7">
        <f>'SMW Spending Plan'!$C$23</f>
        <v>44196</v>
      </c>
      <c r="D4" s="13">
        <f>(C4-B4)+1</f>
        <v>31</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Plan'!$B$23</f>
        <v>44166</v>
      </c>
      <c r="C5" s="7">
        <f>'SMW Spending Plan'!$C$23</f>
        <v>44196</v>
      </c>
      <c r="D5" s="13">
        <f>(C5-B5)+1</f>
        <v>31</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Plan'!$B$23</f>
        <v>44166</v>
      </c>
      <c r="C6" s="7">
        <f>'SMW Spending Plan'!$C$23</f>
        <v>44196</v>
      </c>
      <c r="D6" s="13">
        <f t="shared" ref="D6:D13" si="4">(C6-B6)+1</f>
        <v>31</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Plan'!$B$23</f>
        <v>44166</v>
      </c>
      <c r="C7" s="7">
        <f>'SMW Spending Plan'!$C$23</f>
        <v>44196</v>
      </c>
      <c r="D7" s="13">
        <f t="shared" si="4"/>
        <v>31</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Plan'!$B$23</f>
        <v>44166</v>
      </c>
      <c r="C8" s="7">
        <f>'SMW Spending Plan'!$C$23</f>
        <v>44196</v>
      </c>
      <c r="D8" s="13">
        <f t="shared" si="4"/>
        <v>31</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Plan'!$B$23</f>
        <v>44166</v>
      </c>
      <c r="C9" s="7">
        <f>'SMW Spending Plan'!$C$23</f>
        <v>44196</v>
      </c>
      <c r="D9" s="13">
        <f t="shared" si="4"/>
        <v>31</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Plan'!$B$23</f>
        <v>44166</v>
      </c>
      <c r="C10" s="7">
        <f>'SMW Spending Plan'!$C$23</f>
        <v>44196</v>
      </c>
      <c r="D10" s="13">
        <f t="shared" si="4"/>
        <v>31</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Plan'!$B$23</f>
        <v>44166</v>
      </c>
      <c r="C11" s="7">
        <f>'SMW Spending Plan'!$C$23</f>
        <v>44196</v>
      </c>
      <c r="D11" s="13">
        <f t="shared" si="4"/>
        <v>31</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Plan'!$B$23</f>
        <v>44166</v>
      </c>
      <c r="C12" s="7">
        <f>'SMW Spending Plan'!$C$23</f>
        <v>44196</v>
      </c>
      <c r="D12" s="13">
        <f t="shared" si="4"/>
        <v>31</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Plan'!$B$23</f>
        <v>44166</v>
      </c>
      <c r="C13" s="7">
        <f>'SMW Spending Plan'!$C$23</f>
        <v>44196</v>
      </c>
      <c r="D13" s="13">
        <f t="shared" si="4"/>
        <v>31</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Calculations'!H18</f>
        <v>0</v>
      </c>
      <c r="O14" s="14"/>
      <c r="P14" s="18">
        <f>SUM(P4:P13)</f>
        <v>0</v>
      </c>
      <c r="Q14" s="18">
        <f>SUM(Q4:Q13)</f>
        <v>0</v>
      </c>
      <c r="R14" s="18">
        <f>SUM(R4:R13)</f>
        <v>0</v>
      </c>
      <c r="S14" s="15">
        <f>'SMW Calculations'!I18</f>
        <v>0</v>
      </c>
      <c r="T14" s="15">
        <f>N14-S14</f>
        <v>0</v>
      </c>
    </row>
  </sheetData>
  <sheetProtection algorithmName="SHA-512" hashValue="tEaykRV9TVlcNXgpgQdk8N3LP6z4XjyEubn3XeMZSJwf8LmOqUCI6Pzg99vuq7D2Um7iCf/MbCuXCX4Qbk4+Pw==" saltValue="VAOUiHZYm2p7DVvCJj6LIQ=="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3ACD1-B59E-4115-B398-8D99F5FEBCB7}">
  <dimension ref="A1:D8"/>
  <sheetViews>
    <sheetView workbookViewId="0"/>
  </sheetViews>
  <sheetFormatPr defaultRowHeight="14.5" x14ac:dyDescent="0.35"/>
  <cols>
    <col min="1" max="1" width="29.6328125" bestFit="1" customWidth="1"/>
    <col min="2" max="2" width="15.1796875" bestFit="1" customWidth="1"/>
    <col min="3" max="3" width="16.36328125" bestFit="1" customWidth="1"/>
  </cols>
  <sheetData>
    <row r="1" spans="1:4" x14ac:dyDescent="0.35">
      <c r="A1" s="14" t="s">
        <v>71</v>
      </c>
      <c r="B1" s="14" t="s">
        <v>68</v>
      </c>
      <c r="C1" s="14" t="s">
        <v>69</v>
      </c>
    </row>
    <row r="2" spans="1:4" x14ac:dyDescent="0.35">
      <c r="A2" s="1" t="s">
        <v>64</v>
      </c>
      <c r="B2" s="78">
        <v>6.2E-2</v>
      </c>
      <c r="C2" s="79">
        <f>(B2*100)/100</f>
        <v>6.2E-2</v>
      </c>
      <c r="D2" s="36"/>
    </row>
    <row r="3" spans="1:4" x14ac:dyDescent="0.35">
      <c r="A3" s="1" t="s">
        <v>65</v>
      </c>
      <c r="B3" s="78">
        <v>1.4500000000000001E-2</v>
      </c>
      <c r="C3" s="79">
        <f>(B3*100)/100</f>
        <v>1.4500000000000002E-2</v>
      </c>
    </row>
    <row r="4" spans="1:4" x14ac:dyDescent="0.35">
      <c r="A4" s="1" t="s">
        <v>66</v>
      </c>
      <c r="B4" s="78">
        <v>6.0000000000000001E-3</v>
      </c>
      <c r="C4" s="79">
        <f>(B4*100)/100</f>
        <v>6.0000000000000001E-3</v>
      </c>
    </row>
    <row r="5" spans="1:4" x14ac:dyDescent="0.35">
      <c r="A5" s="1" t="s">
        <v>67</v>
      </c>
      <c r="B5" s="78">
        <v>2.8000000000000001E-2</v>
      </c>
      <c r="C5" s="79">
        <f>(B5*100)/100</f>
        <v>2.8000000000000004E-2</v>
      </c>
    </row>
    <row r="6" spans="1:4" x14ac:dyDescent="0.35">
      <c r="A6" s="69" t="s">
        <v>70</v>
      </c>
      <c r="B6" s="80">
        <f>SUM(B2:B5)</f>
        <v>0.1105</v>
      </c>
      <c r="C6" s="81">
        <f>SUM(C2:C5)</f>
        <v>0.11050000000000001</v>
      </c>
    </row>
    <row r="7" spans="1:4" x14ac:dyDescent="0.35">
      <c r="A7" s="1"/>
      <c r="B7" s="78"/>
      <c r="C7" s="79"/>
    </row>
    <row r="8" spans="1:4" x14ac:dyDescent="0.35">
      <c r="A8" s="1" t="s">
        <v>72</v>
      </c>
      <c r="B8" s="78">
        <f>'SMW Spending Plan'!E7</f>
        <v>0.04</v>
      </c>
      <c r="C8" s="79">
        <f>(B8*100)/100</f>
        <v>0.04</v>
      </c>
    </row>
  </sheetData>
  <sheetProtection algorithmName="SHA-512" hashValue="RUCf7gcPTq+APKxpoZyDz/GCdyOOJ/SmRfDkjpOssNaSHERy/AzWwZupy5woKgY+Qov/DICsJLe7LzYRiM/AkA==" saltValue="HDkNbxQ/uk/eZmPfRDG8zw==" spinCount="100000" sheet="1"/>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D785-6776-40AC-A28A-EBE5110F4D47}">
  <dimension ref="A1:D33"/>
  <sheetViews>
    <sheetView workbookViewId="0">
      <selection sqref="A1:B1"/>
    </sheetView>
  </sheetViews>
  <sheetFormatPr defaultRowHeight="14.5" x14ac:dyDescent="0.35"/>
  <cols>
    <col min="1" max="1" width="9.08984375" customWidth="1"/>
    <col min="2" max="2" width="101" customWidth="1"/>
  </cols>
  <sheetData>
    <row r="1" spans="1:4" x14ac:dyDescent="0.35">
      <c r="A1" s="84" t="s">
        <v>128</v>
      </c>
      <c r="B1" s="84"/>
    </row>
    <row r="3" spans="1:4" x14ac:dyDescent="0.35">
      <c r="A3" s="83" t="s">
        <v>158</v>
      </c>
      <c r="B3" s="83"/>
    </row>
    <row r="4" spans="1:4" x14ac:dyDescent="0.35">
      <c r="A4" s="1"/>
      <c r="B4" s="96" t="s">
        <v>166</v>
      </c>
    </row>
    <row r="6" spans="1:4" x14ac:dyDescent="0.35">
      <c r="A6" s="83" t="s">
        <v>159</v>
      </c>
      <c r="B6" s="83"/>
    </row>
    <row r="7" spans="1:4" x14ac:dyDescent="0.35">
      <c r="A7" s="1"/>
      <c r="B7" s="77" t="s">
        <v>146</v>
      </c>
    </row>
    <row r="8" spans="1:4" x14ac:dyDescent="0.35">
      <c r="A8" s="1"/>
      <c r="B8" s="77" t="s">
        <v>148</v>
      </c>
    </row>
    <row r="9" spans="1:4" x14ac:dyDescent="0.35">
      <c r="A9" s="1"/>
      <c r="B9" s="77" t="s">
        <v>147</v>
      </c>
    </row>
    <row r="10" spans="1:4" ht="29" x14ac:dyDescent="0.35">
      <c r="A10" s="1"/>
      <c r="B10" s="77" t="s">
        <v>168</v>
      </c>
    </row>
    <row r="12" spans="1:4" x14ac:dyDescent="0.35">
      <c r="A12" s="83" t="s">
        <v>160</v>
      </c>
      <c r="B12" s="83"/>
    </row>
    <row r="13" spans="1:4" x14ac:dyDescent="0.35">
      <c r="A13" s="1"/>
      <c r="B13" s="77" t="s">
        <v>149</v>
      </c>
    </row>
    <row r="14" spans="1:4" x14ac:dyDescent="0.35">
      <c r="A14" s="1"/>
      <c r="B14" s="77" t="s">
        <v>170</v>
      </c>
    </row>
    <row r="15" spans="1:4" ht="29" x14ac:dyDescent="0.35">
      <c r="A15" s="1"/>
      <c r="B15" s="77" t="s">
        <v>169</v>
      </c>
      <c r="D15" s="38"/>
    </row>
    <row r="16" spans="1:4" x14ac:dyDescent="0.35">
      <c r="A16" s="1"/>
      <c r="B16" s="77" t="s">
        <v>153</v>
      </c>
    </row>
    <row r="17" spans="1:2" x14ac:dyDescent="0.35">
      <c r="A17" s="1"/>
      <c r="B17" s="77" t="s">
        <v>151</v>
      </c>
    </row>
    <row r="18" spans="1:2" x14ac:dyDescent="0.35">
      <c r="A18" s="1"/>
      <c r="B18" s="77" t="s">
        <v>150</v>
      </c>
    </row>
    <row r="19" spans="1:2" x14ac:dyDescent="0.35">
      <c r="A19" s="1"/>
      <c r="B19" s="77" t="s">
        <v>152</v>
      </c>
    </row>
    <row r="20" spans="1:2" x14ac:dyDescent="0.35">
      <c r="A20" s="1"/>
      <c r="B20" s="77" t="s">
        <v>171</v>
      </c>
    </row>
    <row r="22" spans="1:2" x14ac:dyDescent="0.35">
      <c r="A22" s="83" t="s">
        <v>161</v>
      </c>
      <c r="B22" s="83"/>
    </row>
    <row r="23" spans="1:2" x14ac:dyDescent="0.35">
      <c r="A23" s="1"/>
      <c r="B23" s="77" t="s">
        <v>154</v>
      </c>
    </row>
    <row r="24" spans="1:2" x14ac:dyDescent="0.35">
      <c r="A24" s="1"/>
      <c r="B24" s="77" t="s">
        <v>155</v>
      </c>
    </row>
    <row r="25" spans="1:2" ht="29" x14ac:dyDescent="0.35">
      <c r="A25" s="1"/>
      <c r="B25" s="77" t="s">
        <v>172</v>
      </c>
    </row>
    <row r="26" spans="1:2" x14ac:dyDescent="0.35">
      <c r="A26" s="1"/>
      <c r="B26" s="77" t="s">
        <v>156</v>
      </c>
    </row>
    <row r="27" spans="1:2" x14ac:dyDescent="0.35">
      <c r="A27" s="1"/>
      <c r="B27" s="77" t="s">
        <v>157</v>
      </c>
    </row>
    <row r="29" spans="1:2" x14ac:dyDescent="0.35">
      <c r="A29" s="83" t="s">
        <v>159</v>
      </c>
      <c r="B29" s="83"/>
    </row>
    <row r="30" spans="1:2" x14ac:dyDescent="0.35">
      <c r="A30" s="1"/>
      <c r="B30" s="77" t="s">
        <v>162</v>
      </c>
    </row>
    <row r="31" spans="1:2" x14ac:dyDescent="0.35">
      <c r="A31" s="1"/>
      <c r="B31" s="77" t="s">
        <v>163</v>
      </c>
    </row>
    <row r="32" spans="1:2" x14ac:dyDescent="0.35">
      <c r="A32" s="1"/>
      <c r="B32" s="77" t="s">
        <v>164</v>
      </c>
    </row>
    <row r="33" spans="1:2" x14ac:dyDescent="0.35">
      <c r="A33" s="1"/>
      <c r="B33" s="77" t="s">
        <v>165</v>
      </c>
    </row>
  </sheetData>
  <sheetProtection algorithmName="SHA-512" hashValue="7PcIu5iUmmRjkzOTJUaZUKdWfmRbL1IJpunb7qLao5JebaNJc5jm64U9Pw06S18Eb3HFSXiYu1XdRkWGexqKQA==" saltValue="ubtWvAUHvPY2uoCwek6Ybw==" spinCount="100000" sheet="1"/>
  <mergeCells count="6">
    <mergeCell ref="A29:B29"/>
    <mergeCell ref="A1:B1"/>
    <mergeCell ref="A3:B3"/>
    <mergeCell ref="A6:B6"/>
    <mergeCell ref="A12:B12"/>
    <mergeCell ref="A22:B22"/>
  </mergeCells>
  <printOptions horizontalCentered="1" verticalCentered="1"/>
  <pageMargins left="0.25" right="0.25" top="0.5" bottom="0.7" header="0.3" footer="0.3"/>
  <pageSetup orientation="landscape" horizontalDpi="0" verticalDpi="0" r:id="rId1"/>
  <headerFooter>
    <oddFooter>&amp;L&amp;F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8DAFC-D94C-4C1B-9C6F-5D4175C5F1CE}">
  <dimension ref="A1:D23"/>
  <sheetViews>
    <sheetView workbookViewId="0"/>
  </sheetViews>
  <sheetFormatPr defaultRowHeight="14.5" x14ac:dyDescent="0.35"/>
  <cols>
    <col min="1" max="1" width="17.81640625" bestFit="1" customWidth="1"/>
    <col min="2" max="2" width="25.54296875" customWidth="1"/>
    <col min="3" max="4" width="15.81640625" customWidth="1"/>
  </cols>
  <sheetData>
    <row r="1" spans="1:4" x14ac:dyDescent="0.35">
      <c r="A1" s="82" t="s">
        <v>3</v>
      </c>
      <c r="B1" s="45" t="s">
        <v>101</v>
      </c>
    </row>
    <row r="2" spans="1:4" x14ac:dyDescent="0.35">
      <c r="A2" s="82" t="s">
        <v>4</v>
      </c>
      <c r="B2" s="45" t="s">
        <v>97</v>
      </c>
    </row>
    <row r="3" spans="1:4" x14ac:dyDescent="0.35">
      <c r="A3" s="82" t="s">
        <v>10</v>
      </c>
      <c r="B3" s="47" t="s">
        <v>98</v>
      </c>
    </row>
    <row r="4" spans="1:4" x14ac:dyDescent="0.35">
      <c r="A4" s="82" t="s">
        <v>78</v>
      </c>
      <c r="B4" s="47" t="s">
        <v>99</v>
      </c>
    </row>
    <row r="8" spans="1:4" x14ac:dyDescent="0.35">
      <c r="A8" s="34" t="s">
        <v>11</v>
      </c>
      <c r="B8" s="85" t="s">
        <v>102</v>
      </c>
      <c r="C8" s="85"/>
      <c r="D8" s="85"/>
    </row>
    <row r="9" spans="1:4" x14ac:dyDescent="0.35">
      <c r="A9" s="34" t="s">
        <v>100</v>
      </c>
      <c r="B9" s="85" t="s">
        <v>103</v>
      </c>
      <c r="C9" s="85"/>
      <c r="D9" s="85"/>
    </row>
    <row r="10" spans="1:4" x14ac:dyDescent="0.35">
      <c r="A10" s="34" t="s">
        <v>87</v>
      </c>
      <c r="B10" s="85" t="s">
        <v>104</v>
      </c>
      <c r="C10" s="85"/>
      <c r="D10" s="85"/>
    </row>
    <row r="12" spans="1:4" x14ac:dyDescent="0.35">
      <c r="B12" s="34" t="s">
        <v>94</v>
      </c>
      <c r="C12" s="40" t="s">
        <v>90</v>
      </c>
      <c r="D12" s="40" t="s">
        <v>91</v>
      </c>
    </row>
    <row r="13" spans="1:4" x14ac:dyDescent="0.35">
      <c r="B13" s="45" t="s">
        <v>96</v>
      </c>
      <c r="C13" s="48"/>
      <c r="D13" s="48"/>
    </row>
    <row r="14" spans="1:4" x14ac:dyDescent="0.35">
      <c r="B14" s="45" t="s">
        <v>96</v>
      </c>
      <c r="C14" s="48"/>
      <c r="D14" s="48"/>
    </row>
    <row r="15" spans="1:4" x14ac:dyDescent="0.35">
      <c r="B15" s="45" t="s">
        <v>96</v>
      </c>
      <c r="C15" s="48"/>
      <c r="D15" s="48"/>
    </row>
    <row r="16" spans="1:4" x14ac:dyDescent="0.35">
      <c r="B16" s="45" t="s">
        <v>96</v>
      </c>
      <c r="C16" s="48"/>
      <c r="D16" s="48"/>
    </row>
    <row r="17" spans="2:4" x14ac:dyDescent="0.35">
      <c r="B17" s="45" t="s">
        <v>96</v>
      </c>
      <c r="C17" s="48"/>
      <c r="D17" s="48"/>
    </row>
    <row r="19" spans="2:4" x14ac:dyDescent="0.35">
      <c r="B19" s="34" t="s">
        <v>95</v>
      </c>
    </row>
    <row r="20" spans="2:4" x14ac:dyDescent="0.35">
      <c r="B20" s="1" t="s">
        <v>93</v>
      </c>
    </row>
    <row r="21" spans="2:4" x14ac:dyDescent="0.35">
      <c r="B21" s="1" t="s">
        <v>92</v>
      </c>
    </row>
    <row r="22" spans="2:4" x14ac:dyDescent="0.35">
      <c r="B22" s="1" t="s">
        <v>88</v>
      </c>
    </row>
    <row r="23" spans="2:4" x14ac:dyDescent="0.35">
      <c r="B23" s="1" t="s">
        <v>89</v>
      </c>
    </row>
  </sheetData>
  <sheetProtection algorithmName="SHA-512" hashValue="EvvQsvcFxo9OrwxuzppxNrnjiBj1vFKoL+fzIz7BkMR9MkOdXf31iucMb2jANBXVGgaYQVYJjVHYk52zEzksTw==" saltValue="enOFTRXdIpPhcvC+XbA+/w==" spinCount="100000" sheet="1"/>
  <mergeCells count="3">
    <mergeCell ref="B8:D8"/>
    <mergeCell ref="B9:D9"/>
    <mergeCell ref="B10:D10"/>
  </mergeCells>
  <dataValidations count="1">
    <dataValidation type="list" allowBlank="1" showInputMessage="1" showErrorMessage="1" sqref="B13:B17" xr:uid="{3CDD3804-62F5-4C60-9163-EC4DCA103001}">
      <formula1>$B$20:$B$23</formula1>
    </dataValidation>
  </dataValidations>
  <pageMargins left="1" right="1" top="1" bottom="1" header="0.5" footer="0.5"/>
  <pageSetup orientation="landscape" horizontalDpi="0" verticalDpi="0" r:id="rId1"/>
  <headerFooter>
    <oddFooter>&amp;L&amp;F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73FEC-04DC-43EC-BF77-83338DA5EB58}">
  <dimension ref="A1:O20"/>
  <sheetViews>
    <sheetView zoomScale="95" zoomScaleNormal="95" workbookViewId="0">
      <pane ySplit="6" topLeftCell="A7" activePane="bottomLeft" state="frozen"/>
      <selection pane="bottomLeft" activeCell="A7" sqref="A7"/>
    </sheetView>
  </sheetViews>
  <sheetFormatPr defaultRowHeight="14.5" x14ac:dyDescent="0.35"/>
  <cols>
    <col min="1" max="1" width="18.453125" bestFit="1" customWidth="1"/>
    <col min="2" max="2" width="13.26953125" bestFit="1" customWidth="1"/>
    <col min="3" max="3" width="12.36328125" bestFit="1" customWidth="1"/>
    <col min="4" max="4" width="10.54296875" bestFit="1" customWidth="1"/>
    <col min="5" max="5" width="16.1796875" customWidth="1"/>
    <col min="6" max="6" width="12.54296875" customWidth="1"/>
    <col min="7" max="7" width="10.54296875" bestFit="1" customWidth="1"/>
    <col min="8" max="8" width="12.36328125" bestFit="1" customWidth="1"/>
    <col min="9" max="9" width="11.81640625" bestFit="1" customWidth="1"/>
    <col min="10" max="10" width="14" customWidth="1"/>
    <col min="11" max="11" width="12.90625" bestFit="1" customWidth="1"/>
    <col min="12" max="12" width="10.81640625" bestFit="1" customWidth="1"/>
    <col min="13" max="13" width="13" bestFit="1" customWidth="1"/>
    <col min="14" max="14" width="14" customWidth="1"/>
    <col min="15" max="15" width="14.08984375" customWidth="1"/>
    <col min="16" max="16" width="10.54296875" customWidth="1"/>
  </cols>
  <sheetData>
    <row r="1" spans="1:15" x14ac:dyDescent="0.35">
      <c r="A1" s="34" t="s">
        <v>3</v>
      </c>
      <c r="B1" s="86" t="str">
        <f>Demographics!B1</f>
        <v>&lt;Name&gt;</v>
      </c>
      <c r="C1" s="86"/>
      <c r="E1" s="34" t="s">
        <v>79</v>
      </c>
      <c r="F1" s="34"/>
    </row>
    <row r="2" spans="1:15" x14ac:dyDescent="0.35">
      <c r="A2" s="34" t="s">
        <v>4</v>
      </c>
      <c r="B2" s="86" t="str">
        <f>Demographics!B2</f>
        <v>&lt;C001234&gt;</v>
      </c>
      <c r="C2" s="86"/>
      <c r="E2" s="34" t="s">
        <v>80</v>
      </c>
      <c r="F2" s="27">
        <f>'SMW Spending Plan'!E2</f>
        <v>43831</v>
      </c>
    </row>
    <row r="3" spans="1:15" x14ac:dyDescent="0.35">
      <c r="A3" s="34" t="s">
        <v>10</v>
      </c>
      <c r="B3" s="87" t="str">
        <f>Demographics!B3</f>
        <v>&lt;1234567890&gt;</v>
      </c>
      <c r="C3" s="87"/>
      <c r="E3" s="34" t="s">
        <v>81</v>
      </c>
      <c r="F3" s="27">
        <f>'SMW Spending Plan'!E3</f>
        <v>44196</v>
      </c>
    </row>
    <row r="4" spans="1:15" x14ac:dyDescent="0.35">
      <c r="A4" s="34" t="s">
        <v>78</v>
      </c>
      <c r="B4" s="87" t="str">
        <f>Demographics!B4</f>
        <v>&lt;County&gt;</v>
      </c>
      <c r="C4" s="87"/>
      <c r="J4" s="5"/>
      <c r="K4" s="41"/>
      <c r="N4" t="s">
        <v>5</v>
      </c>
    </row>
    <row r="5" spans="1:15" ht="8" customHeight="1" x14ac:dyDescent="0.35">
      <c r="J5" s="5"/>
      <c r="K5" s="41"/>
    </row>
    <row r="6" spans="1:15" ht="72.5" x14ac:dyDescent="0.35">
      <c r="A6" s="12" t="s">
        <v>108</v>
      </c>
      <c r="B6" s="12" t="s">
        <v>73</v>
      </c>
      <c r="C6" s="12" t="s">
        <v>74</v>
      </c>
      <c r="D6" s="35" t="s">
        <v>86</v>
      </c>
      <c r="E6" s="35" t="s">
        <v>167</v>
      </c>
      <c r="F6" s="35" t="s">
        <v>173</v>
      </c>
      <c r="G6" s="35" t="s">
        <v>75</v>
      </c>
      <c r="H6" s="52" t="s">
        <v>111</v>
      </c>
      <c r="I6" s="35" t="s">
        <v>116</v>
      </c>
      <c r="J6" s="35" t="s">
        <v>48</v>
      </c>
      <c r="K6" s="52" t="s">
        <v>112</v>
      </c>
      <c r="L6" s="35" t="s">
        <v>117</v>
      </c>
      <c r="M6" s="25"/>
      <c r="O6" s="25"/>
    </row>
    <row r="7" spans="1:15" x14ac:dyDescent="0.35">
      <c r="A7" s="1" t="s">
        <v>13</v>
      </c>
      <c r="B7" s="27">
        <f>F2</f>
        <v>43831</v>
      </c>
      <c r="C7" s="7">
        <f t="shared" ref="C7:C18" si="0">EOMONTH(B7,0)</f>
        <v>43861</v>
      </c>
      <c r="D7" s="46">
        <v>0</v>
      </c>
      <c r="E7" s="46">
        <v>0</v>
      </c>
      <c r="F7" s="24">
        <f>D7*(E7*4)</f>
        <v>0</v>
      </c>
      <c r="G7" s="49">
        <v>0</v>
      </c>
      <c r="H7" s="50">
        <f>F7+G7</f>
        <v>0</v>
      </c>
      <c r="I7" s="49">
        <v>0</v>
      </c>
      <c r="J7" s="66"/>
      <c r="K7" s="51">
        <v>0</v>
      </c>
      <c r="L7" s="49">
        <v>0</v>
      </c>
      <c r="M7" s="26"/>
      <c r="O7" s="26"/>
    </row>
    <row r="8" spans="1:15" x14ac:dyDescent="0.35">
      <c r="A8" s="1" t="s">
        <v>14</v>
      </c>
      <c r="B8" s="27">
        <f t="shared" ref="B8:B18" si="1">C7+1</f>
        <v>43862</v>
      </c>
      <c r="C8" s="7">
        <f t="shared" si="0"/>
        <v>43890</v>
      </c>
      <c r="D8" s="46">
        <v>0</v>
      </c>
      <c r="E8" s="46">
        <v>0</v>
      </c>
      <c r="F8" s="24">
        <f t="shared" ref="F8:F18" si="2">D8*(E8*4)</f>
        <v>0</v>
      </c>
      <c r="G8" s="49">
        <v>0</v>
      </c>
      <c r="H8" s="50">
        <f t="shared" ref="H8:H18" si="3">F8+G8</f>
        <v>0</v>
      </c>
      <c r="I8" s="49">
        <v>0</v>
      </c>
      <c r="J8" s="66"/>
      <c r="K8" s="51">
        <v>0</v>
      </c>
      <c r="L8" s="49">
        <v>0</v>
      </c>
      <c r="M8" s="26"/>
      <c r="N8" s="26"/>
      <c r="O8" s="26"/>
    </row>
    <row r="9" spans="1:15" x14ac:dyDescent="0.35">
      <c r="A9" s="1" t="s">
        <v>15</v>
      </c>
      <c r="B9" s="27">
        <f t="shared" si="1"/>
        <v>43891</v>
      </c>
      <c r="C9" s="7">
        <f t="shared" si="0"/>
        <v>43921</v>
      </c>
      <c r="D9" s="46">
        <v>0</v>
      </c>
      <c r="E9" s="46">
        <v>0</v>
      </c>
      <c r="F9" s="24">
        <f t="shared" si="2"/>
        <v>0</v>
      </c>
      <c r="G9" s="49">
        <v>0</v>
      </c>
      <c r="H9" s="50">
        <f t="shared" si="3"/>
        <v>0</v>
      </c>
      <c r="I9" s="49">
        <v>0</v>
      </c>
      <c r="J9" s="66"/>
      <c r="K9" s="51">
        <v>0</v>
      </c>
      <c r="L9" s="49">
        <v>0</v>
      </c>
      <c r="M9" s="26"/>
      <c r="N9" s="26"/>
      <c r="O9" s="26"/>
    </row>
    <row r="10" spans="1:15" x14ac:dyDescent="0.35">
      <c r="A10" s="1" t="s">
        <v>16</v>
      </c>
      <c r="B10" s="27">
        <f t="shared" si="1"/>
        <v>43922</v>
      </c>
      <c r="C10" s="7">
        <f t="shared" si="0"/>
        <v>43951</v>
      </c>
      <c r="D10" s="46">
        <v>0</v>
      </c>
      <c r="E10" s="46">
        <v>0</v>
      </c>
      <c r="F10" s="24">
        <f t="shared" si="2"/>
        <v>0</v>
      </c>
      <c r="G10" s="49">
        <v>0</v>
      </c>
      <c r="H10" s="50">
        <f t="shared" si="3"/>
        <v>0</v>
      </c>
      <c r="I10" s="49">
        <v>0</v>
      </c>
      <c r="J10" s="66"/>
      <c r="K10" s="51">
        <v>0</v>
      </c>
      <c r="L10" s="49">
        <v>0</v>
      </c>
      <c r="M10" s="26"/>
      <c r="N10" s="26"/>
      <c r="O10" s="26"/>
    </row>
    <row r="11" spans="1:15" x14ac:dyDescent="0.35">
      <c r="A11" s="1" t="s">
        <v>17</v>
      </c>
      <c r="B11" s="27">
        <f t="shared" si="1"/>
        <v>43952</v>
      </c>
      <c r="C11" s="7">
        <f t="shared" si="0"/>
        <v>43982</v>
      </c>
      <c r="D11" s="46">
        <v>0</v>
      </c>
      <c r="E11" s="46">
        <v>0</v>
      </c>
      <c r="F11" s="24">
        <f t="shared" si="2"/>
        <v>0</v>
      </c>
      <c r="G11" s="49">
        <v>0</v>
      </c>
      <c r="H11" s="50">
        <f t="shared" si="3"/>
        <v>0</v>
      </c>
      <c r="I11" s="49">
        <v>0</v>
      </c>
      <c r="J11" s="66"/>
      <c r="K11" s="51">
        <v>0</v>
      </c>
      <c r="L11" s="49">
        <v>0</v>
      </c>
      <c r="M11" s="26"/>
      <c r="N11" s="26"/>
      <c r="O11" s="26"/>
    </row>
    <row r="12" spans="1:15" x14ac:dyDescent="0.35">
      <c r="A12" s="1" t="s">
        <v>18</v>
      </c>
      <c r="B12" s="27">
        <f t="shared" si="1"/>
        <v>43983</v>
      </c>
      <c r="C12" s="7">
        <f t="shared" si="0"/>
        <v>44012</v>
      </c>
      <c r="D12" s="46">
        <v>0</v>
      </c>
      <c r="E12" s="46">
        <v>0</v>
      </c>
      <c r="F12" s="24">
        <f t="shared" si="2"/>
        <v>0</v>
      </c>
      <c r="G12" s="49">
        <v>0</v>
      </c>
      <c r="H12" s="50">
        <f t="shared" si="3"/>
        <v>0</v>
      </c>
      <c r="I12" s="49">
        <v>0</v>
      </c>
      <c r="J12" s="66"/>
      <c r="K12" s="51">
        <v>0</v>
      </c>
      <c r="L12" s="49">
        <v>0</v>
      </c>
      <c r="M12" s="26"/>
      <c r="N12" s="26"/>
      <c r="O12" s="26"/>
    </row>
    <row r="13" spans="1:15" x14ac:dyDescent="0.35">
      <c r="A13" s="1" t="s">
        <v>19</v>
      </c>
      <c r="B13" s="27">
        <f t="shared" si="1"/>
        <v>44013</v>
      </c>
      <c r="C13" s="7">
        <f t="shared" si="0"/>
        <v>44043</v>
      </c>
      <c r="D13" s="46">
        <v>0</v>
      </c>
      <c r="E13" s="46">
        <v>0</v>
      </c>
      <c r="F13" s="24">
        <f t="shared" si="2"/>
        <v>0</v>
      </c>
      <c r="G13" s="49">
        <v>0</v>
      </c>
      <c r="H13" s="50">
        <f t="shared" si="3"/>
        <v>0</v>
      </c>
      <c r="I13" s="49">
        <v>0</v>
      </c>
      <c r="J13" s="66"/>
      <c r="K13" s="51">
        <v>0</v>
      </c>
      <c r="L13" s="49">
        <v>0</v>
      </c>
      <c r="M13" s="26"/>
      <c r="N13" s="26"/>
      <c r="O13" s="26"/>
    </row>
    <row r="14" spans="1:15" x14ac:dyDescent="0.35">
      <c r="A14" s="1" t="s">
        <v>20</v>
      </c>
      <c r="B14" s="27">
        <f t="shared" si="1"/>
        <v>44044</v>
      </c>
      <c r="C14" s="7">
        <f t="shared" si="0"/>
        <v>44074</v>
      </c>
      <c r="D14" s="46">
        <v>0</v>
      </c>
      <c r="E14" s="46">
        <v>0</v>
      </c>
      <c r="F14" s="24">
        <f t="shared" si="2"/>
        <v>0</v>
      </c>
      <c r="G14" s="49">
        <v>0</v>
      </c>
      <c r="H14" s="50">
        <f t="shared" si="3"/>
        <v>0</v>
      </c>
      <c r="I14" s="49">
        <v>0</v>
      </c>
      <c r="J14" s="66"/>
      <c r="K14" s="51">
        <v>0</v>
      </c>
      <c r="L14" s="49">
        <v>0</v>
      </c>
      <c r="M14" s="26"/>
      <c r="N14" s="26"/>
      <c r="O14" s="26"/>
    </row>
    <row r="15" spans="1:15" x14ac:dyDescent="0.35">
      <c r="A15" s="1" t="s">
        <v>21</v>
      </c>
      <c r="B15" s="27">
        <f t="shared" si="1"/>
        <v>44075</v>
      </c>
      <c r="C15" s="7">
        <f t="shared" si="0"/>
        <v>44104</v>
      </c>
      <c r="D15" s="46">
        <v>0</v>
      </c>
      <c r="E15" s="46">
        <v>0</v>
      </c>
      <c r="F15" s="24">
        <f t="shared" si="2"/>
        <v>0</v>
      </c>
      <c r="G15" s="49">
        <v>0</v>
      </c>
      <c r="H15" s="50">
        <f t="shared" si="3"/>
        <v>0</v>
      </c>
      <c r="I15" s="49">
        <v>0</v>
      </c>
      <c r="J15" s="66"/>
      <c r="K15" s="51">
        <v>0</v>
      </c>
      <c r="L15" s="49">
        <v>0</v>
      </c>
      <c r="M15" s="26"/>
      <c r="N15" s="26"/>
      <c r="O15" s="26"/>
    </row>
    <row r="16" spans="1:15" x14ac:dyDescent="0.35">
      <c r="A16" s="1" t="s">
        <v>22</v>
      </c>
      <c r="B16" s="27">
        <f t="shared" si="1"/>
        <v>44105</v>
      </c>
      <c r="C16" s="7">
        <f t="shared" si="0"/>
        <v>44135</v>
      </c>
      <c r="D16" s="46">
        <v>0</v>
      </c>
      <c r="E16" s="46">
        <v>0</v>
      </c>
      <c r="F16" s="24">
        <f t="shared" si="2"/>
        <v>0</v>
      </c>
      <c r="G16" s="49">
        <v>0</v>
      </c>
      <c r="H16" s="50">
        <f t="shared" si="3"/>
        <v>0</v>
      </c>
      <c r="I16" s="49">
        <v>0</v>
      </c>
      <c r="J16" s="66"/>
      <c r="K16" s="51">
        <v>0</v>
      </c>
      <c r="L16" s="49">
        <v>0</v>
      </c>
      <c r="M16" s="26"/>
      <c r="N16" s="26"/>
      <c r="O16" s="26"/>
    </row>
    <row r="17" spans="1:15" x14ac:dyDescent="0.35">
      <c r="A17" s="1" t="s">
        <v>23</v>
      </c>
      <c r="B17" s="27">
        <f t="shared" si="1"/>
        <v>44136</v>
      </c>
      <c r="C17" s="7">
        <f t="shared" si="0"/>
        <v>44165</v>
      </c>
      <c r="D17" s="46">
        <v>0</v>
      </c>
      <c r="E17" s="46">
        <v>0</v>
      </c>
      <c r="F17" s="24">
        <f t="shared" si="2"/>
        <v>0</v>
      </c>
      <c r="G17" s="49">
        <v>0</v>
      </c>
      <c r="H17" s="50">
        <f t="shared" si="3"/>
        <v>0</v>
      </c>
      <c r="I17" s="49">
        <v>0</v>
      </c>
      <c r="J17" s="66"/>
      <c r="K17" s="51">
        <v>0</v>
      </c>
      <c r="L17" s="49">
        <v>0</v>
      </c>
      <c r="M17" s="26"/>
      <c r="N17" s="26"/>
      <c r="O17" s="26"/>
    </row>
    <row r="18" spans="1:15" x14ac:dyDescent="0.35">
      <c r="A18" s="1" t="s">
        <v>24</v>
      </c>
      <c r="B18" s="27">
        <f t="shared" si="1"/>
        <v>44166</v>
      </c>
      <c r="C18" s="7">
        <f t="shared" si="0"/>
        <v>44196</v>
      </c>
      <c r="D18" s="46">
        <v>0</v>
      </c>
      <c r="E18" s="46">
        <v>0</v>
      </c>
      <c r="F18" s="24">
        <f t="shared" si="2"/>
        <v>0</v>
      </c>
      <c r="G18" s="49">
        <v>0</v>
      </c>
      <c r="H18" s="50">
        <f t="shared" si="3"/>
        <v>0</v>
      </c>
      <c r="I18" s="49">
        <v>0</v>
      </c>
      <c r="J18" s="66"/>
      <c r="K18" s="51">
        <v>0</v>
      </c>
      <c r="L18" s="49">
        <v>0</v>
      </c>
      <c r="M18" s="26"/>
      <c r="N18" s="26"/>
      <c r="O18" s="26"/>
    </row>
    <row r="19" spans="1:15" x14ac:dyDescent="0.35">
      <c r="A19" s="8" t="s">
        <v>8</v>
      </c>
      <c r="B19" s="9"/>
      <c r="C19" s="9"/>
      <c r="D19" s="17">
        <f>SUM(D7:D18)</f>
        <v>0</v>
      </c>
      <c r="E19" s="17"/>
      <c r="F19" s="9">
        <f>SUM(F7:F18)</f>
        <v>0</v>
      </c>
      <c r="G19" s="9">
        <f>SUM(G7:G18)</f>
        <v>0</v>
      </c>
      <c r="H19" s="9">
        <f>SUM(H7:H18)</f>
        <v>0</v>
      </c>
      <c r="I19" s="9">
        <f>SUM(I7:I18)</f>
        <v>0</v>
      </c>
      <c r="J19" s="8"/>
      <c r="K19" s="9">
        <f>SUM(K7:K18)</f>
        <v>0</v>
      </c>
      <c r="L19" s="9">
        <f>SUM(L7:L18)</f>
        <v>0</v>
      </c>
      <c r="M19" s="26"/>
      <c r="N19" s="26"/>
      <c r="O19" s="26"/>
    </row>
    <row r="20" spans="1:15" x14ac:dyDescent="0.35">
      <c r="A20" t="s">
        <v>5</v>
      </c>
    </row>
  </sheetData>
  <sheetProtection algorithmName="SHA-512" hashValue="wEYKyOEioTNDWQLKQwFSK/dnMSlJETk2O6NPIGucsCMnHRgSuAEDftQhrJyreUxL+5edtx+emeQcFrcNGusPkw==" saltValue="WyoT6j7FOeF/8vqkiIKZOA==" spinCount="100000" sheet="1"/>
  <mergeCells count="4">
    <mergeCell ref="B1:C1"/>
    <mergeCell ref="B2:C2"/>
    <mergeCell ref="B3:C3"/>
    <mergeCell ref="B4:C4"/>
  </mergeCells>
  <phoneticPr fontId="2" type="noConversion"/>
  <printOptions horizontalCentered="1"/>
  <pageMargins left="0.25" right="0.25" top="0.75" bottom="0.75" header="0.3" footer="0.3"/>
  <pageSetup orientation="landscape" r:id="rId1"/>
  <headerFooter>
    <oddFooter>&amp;L&amp;F
&amp;A&amp;RPage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6357-CA8B-4E58-B481-A479E337F659}">
  <dimension ref="A1:O64"/>
  <sheetViews>
    <sheetView tabSelected="1" zoomScaleNormal="100" workbookViewId="0"/>
  </sheetViews>
  <sheetFormatPr defaultRowHeight="14.5" x14ac:dyDescent="0.35"/>
  <cols>
    <col min="1" max="1" width="19.6328125" customWidth="1"/>
    <col min="2" max="3" width="10.6328125" customWidth="1"/>
    <col min="4" max="4" width="25.1796875" customWidth="1"/>
    <col min="5" max="6" width="11.453125" bestFit="1" customWidth="1"/>
    <col min="7" max="7" width="10.90625" bestFit="1" customWidth="1"/>
    <col min="8" max="8" width="10.7265625" bestFit="1" customWidth="1"/>
    <col min="9" max="10" width="11.453125" bestFit="1" customWidth="1"/>
    <col min="11" max="12" width="9.453125" bestFit="1" customWidth="1"/>
    <col min="13" max="13" width="12.54296875" bestFit="1" customWidth="1"/>
    <col min="14" max="14" width="11.453125" bestFit="1" customWidth="1"/>
    <col min="15" max="15" width="10.453125" bestFit="1" customWidth="1"/>
  </cols>
  <sheetData>
    <row r="1" spans="1:15" x14ac:dyDescent="0.35">
      <c r="A1" s="82" t="s">
        <v>3</v>
      </c>
      <c r="B1" s="86" t="str">
        <f>Demographics!B1</f>
        <v>&lt;Name&gt;</v>
      </c>
      <c r="C1" s="93"/>
      <c r="D1" s="92" t="s">
        <v>79</v>
      </c>
      <c r="E1" s="92"/>
    </row>
    <row r="2" spans="1:15" x14ac:dyDescent="0.35">
      <c r="A2" s="82" t="s">
        <v>4</v>
      </c>
      <c r="B2" s="86" t="str">
        <f>Demographics!B2</f>
        <v>&lt;C001234&gt;</v>
      </c>
      <c r="C2" s="93"/>
      <c r="D2" s="82" t="s">
        <v>80</v>
      </c>
      <c r="E2" s="63">
        <v>43831</v>
      </c>
    </row>
    <row r="3" spans="1:15" x14ac:dyDescent="0.35">
      <c r="A3" s="82" t="s">
        <v>10</v>
      </c>
      <c r="B3" s="87" t="str">
        <f>Demographics!B3</f>
        <v>&lt;1234567890&gt;</v>
      </c>
      <c r="C3" s="94"/>
      <c r="D3" s="82" t="s">
        <v>81</v>
      </c>
      <c r="E3" s="63">
        <v>44196</v>
      </c>
      <c r="K3" s="3"/>
    </row>
    <row r="4" spans="1:15" x14ac:dyDescent="0.35">
      <c r="A4" s="82" t="s">
        <v>78</v>
      </c>
      <c r="B4" s="87" t="str">
        <f>Demographics!B4</f>
        <v>&lt;County&gt;</v>
      </c>
      <c r="C4" s="94"/>
      <c r="D4" s="82" t="s">
        <v>85</v>
      </c>
      <c r="E4" s="63">
        <v>43986</v>
      </c>
      <c r="K4" s="3"/>
      <c r="M4" t="s">
        <v>5</v>
      </c>
    </row>
    <row r="5" spans="1:15" x14ac:dyDescent="0.35">
      <c r="A5" s="5"/>
      <c r="B5" s="39"/>
      <c r="D5" s="82" t="s">
        <v>82</v>
      </c>
      <c r="E5" s="65" t="s">
        <v>83</v>
      </c>
      <c r="K5" s="4"/>
    </row>
    <row r="6" spans="1:15" x14ac:dyDescent="0.35">
      <c r="A6" s="5"/>
      <c r="B6" s="39"/>
    </row>
    <row r="7" spans="1:15" x14ac:dyDescent="0.35">
      <c r="A7" s="5"/>
      <c r="B7" s="39"/>
      <c r="D7" s="82" t="s">
        <v>125</v>
      </c>
      <c r="E7" s="68">
        <v>0.04</v>
      </c>
    </row>
    <row r="8" spans="1:15" x14ac:dyDescent="0.35">
      <c r="A8" s="5"/>
      <c r="B8" s="39"/>
      <c r="D8" s="89" t="s">
        <v>127</v>
      </c>
      <c r="E8" s="89"/>
      <c r="J8" s="37"/>
      <c r="K8" s="29"/>
    </row>
    <row r="9" spans="1:15" x14ac:dyDescent="0.35">
      <c r="J9" s="10"/>
      <c r="K9" s="10"/>
    </row>
    <row r="10" spans="1:15" ht="29" customHeight="1" x14ac:dyDescent="0.35">
      <c r="A10" s="90" t="s">
        <v>107</v>
      </c>
      <c r="B10" s="91"/>
      <c r="C10" s="38"/>
    </row>
    <row r="11" spans="1:15" ht="43.5" x14ac:dyDescent="0.35">
      <c r="A11" s="42" t="s">
        <v>114</v>
      </c>
      <c r="B11" s="54" t="s">
        <v>1</v>
      </c>
      <c r="C11" s="54" t="s">
        <v>0</v>
      </c>
      <c r="D11" s="54" t="s">
        <v>48</v>
      </c>
      <c r="E11" s="35" t="s">
        <v>84</v>
      </c>
      <c r="F11" s="56" t="s">
        <v>30</v>
      </c>
      <c r="G11" s="57" t="s">
        <v>31</v>
      </c>
      <c r="H11" s="35" t="s">
        <v>62</v>
      </c>
      <c r="I11" s="59" t="s">
        <v>124</v>
      </c>
      <c r="J11" s="58" t="s">
        <v>60</v>
      </c>
      <c r="K11" s="56" t="s">
        <v>32</v>
      </c>
      <c r="L11" s="57" t="s">
        <v>35</v>
      </c>
      <c r="M11" s="35" t="s">
        <v>122</v>
      </c>
      <c r="N11" s="58" t="s">
        <v>126</v>
      </c>
      <c r="O11" s="58" t="s">
        <v>29</v>
      </c>
    </row>
    <row r="12" spans="1:15" x14ac:dyDescent="0.35">
      <c r="A12" s="1" t="s">
        <v>36</v>
      </c>
      <c r="B12" s="27">
        <f>E2</f>
        <v>43831</v>
      </c>
      <c r="C12" s="7">
        <f>EOMONTH(B12,0)</f>
        <v>43861</v>
      </c>
      <c r="D12" s="67"/>
      <c r="E12" s="11">
        <f>'SMW Calculations'!D7</f>
        <v>0</v>
      </c>
      <c r="F12" s="30">
        <f>Month1!$J$14</f>
        <v>0</v>
      </c>
      <c r="G12" s="30">
        <f>Month1!$K$14</f>
        <v>0</v>
      </c>
      <c r="H12" s="30">
        <f>F12+G12</f>
        <v>0</v>
      </c>
      <c r="I12" s="70">
        <f>Month1!$M$14</f>
        <v>0</v>
      </c>
      <c r="J12" s="71">
        <f>'SMW Calculations'!H7</f>
        <v>0</v>
      </c>
      <c r="K12" s="30">
        <f>Month1!$P$14</f>
        <v>0</v>
      </c>
      <c r="L12" s="30">
        <f>Month1!$Q$14</f>
        <v>0</v>
      </c>
      <c r="M12" s="30">
        <f>K12+L12</f>
        <v>0</v>
      </c>
      <c r="N12" s="71">
        <f>'SMW Calculations'!I7</f>
        <v>0</v>
      </c>
      <c r="O12" s="71">
        <f>IF(N12&gt;0,(J12-N12),0)</f>
        <v>0</v>
      </c>
    </row>
    <row r="13" spans="1:15" x14ac:dyDescent="0.35">
      <c r="A13" s="1" t="s">
        <v>37</v>
      </c>
      <c r="B13" s="27">
        <f t="shared" ref="B13:B23" si="0">C12+1</f>
        <v>43862</v>
      </c>
      <c r="C13" s="7">
        <f t="shared" ref="C13:C23" si="1">EOMONTH(B13,0)</f>
        <v>43890</v>
      </c>
      <c r="D13" s="67"/>
      <c r="E13" s="11">
        <f>'SMW Calculations'!D8</f>
        <v>0</v>
      </c>
      <c r="F13" s="30">
        <f>Month2!$J$14</f>
        <v>0</v>
      </c>
      <c r="G13" s="30">
        <f>Month2!$K$14</f>
        <v>0</v>
      </c>
      <c r="H13" s="30">
        <f t="shared" ref="H13:H23" si="2">F13+G13</f>
        <v>0</v>
      </c>
      <c r="I13" s="70">
        <f>Month2!$M$14</f>
        <v>0</v>
      </c>
      <c r="J13" s="71">
        <f>'SMW Calculations'!H8</f>
        <v>0</v>
      </c>
      <c r="K13" s="30">
        <f>Month2!$P$14</f>
        <v>0</v>
      </c>
      <c r="L13" s="30">
        <f>Month2!$Q$14</f>
        <v>0</v>
      </c>
      <c r="M13" s="30">
        <f>Month2!$Q$14</f>
        <v>0</v>
      </c>
      <c r="N13" s="71">
        <f>'SMW Calculations'!I8</f>
        <v>0</v>
      </c>
      <c r="O13" s="71">
        <f>IF(N13&gt;0,(J13-N13),0)</f>
        <v>0</v>
      </c>
    </row>
    <row r="14" spans="1:15" x14ac:dyDescent="0.35">
      <c r="A14" s="1" t="s">
        <v>38</v>
      </c>
      <c r="B14" s="27">
        <f t="shared" si="0"/>
        <v>43891</v>
      </c>
      <c r="C14" s="7">
        <f t="shared" si="1"/>
        <v>43921</v>
      </c>
      <c r="D14" s="67"/>
      <c r="E14" s="11">
        <f>'SMW Calculations'!D9</f>
        <v>0</v>
      </c>
      <c r="F14" s="30">
        <f>Month3!$J$14</f>
        <v>0</v>
      </c>
      <c r="G14" s="30">
        <f>Month3!$K$14</f>
        <v>0</v>
      </c>
      <c r="H14" s="30">
        <f t="shared" si="2"/>
        <v>0</v>
      </c>
      <c r="I14" s="70">
        <f>Month3!$M$14</f>
        <v>0</v>
      </c>
      <c r="J14" s="71">
        <f>'SMW Calculations'!H9</f>
        <v>0</v>
      </c>
      <c r="K14" s="30">
        <f>Month3!$P$14</f>
        <v>0</v>
      </c>
      <c r="L14" s="30">
        <f>Month3!$Q$14</f>
        <v>0</v>
      </c>
      <c r="M14" s="30">
        <f>Month3!$Q$14</f>
        <v>0</v>
      </c>
      <c r="N14" s="71">
        <f>'SMW Calculations'!I9</f>
        <v>0</v>
      </c>
      <c r="O14" s="71">
        <f t="shared" ref="O14:O23" si="3">IF(N14&gt;0,(J14-N14),0)</f>
        <v>0</v>
      </c>
    </row>
    <row r="15" spans="1:15" x14ac:dyDescent="0.35">
      <c r="A15" s="1" t="s">
        <v>39</v>
      </c>
      <c r="B15" s="27">
        <f t="shared" si="0"/>
        <v>43922</v>
      </c>
      <c r="C15" s="7">
        <f t="shared" si="1"/>
        <v>43951</v>
      </c>
      <c r="D15" s="67"/>
      <c r="E15" s="11">
        <f>'SMW Calculations'!D10</f>
        <v>0</v>
      </c>
      <c r="F15" s="30">
        <f>Month4!$J$14</f>
        <v>0</v>
      </c>
      <c r="G15" s="30">
        <f>Month4!$K$14</f>
        <v>0</v>
      </c>
      <c r="H15" s="30">
        <f t="shared" si="2"/>
        <v>0</v>
      </c>
      <c r="I15" s="70">
        <f>Month4!$M$14</f>
        <v>0</v>
      </c>
      <c r="J15" s="71">
        <f>'SMW Calculations'!H10</f>
        <v>0</v>
      </c>
      <c r="K15" s="30">
        <f>Month4!$P$14</f>
        <v>0</v>
      </c>
      <c r="L15" s="30">
        <f>Month4!$Q$14</f>
        <v>0</v>
      </c>
      <c r="M15" s="30">
        <f>Month4!$Q$14</f>
        <v>0</v>
      </c>
      <c r="N15" s="71">
        <f>'SMW Calculations'!I10</f>
        <v>0</v>
      </c>
      <c r="O15" s="71">
        <f t="shared" si="3"/>
        <v>0</v>
      </c>
    </row>
    <row r="16" spans="1:15" x14ac:dyDescent="0.35">
      <c r="A16" s="1" t="s">
        <v>40</v>
      </c>
      <c r="B16" s="27">
        <f t="shared" si="0"/>
        <v>43952</v>
      </c>
      <c r="C16" s="7">
        <f t="shared" si="1"/>
        <v>43982</v>
      </c>
      <c r="D16" s="67"/>
      <c r="E16" s="11">
        <f>'SMW Calculations'!D11</f>
        <v>0</v>
      </c>
      <c r="F16" s="30">
        <f>Month5!$J$14</f>
        <v>0</v>
      </c>
      <c r="G16" s="30">
        <f>Month5!$K$14</f>
        <v>0</v>
      </c>
      <c r="H16" s="30">
        <f t="shared" si="2"/>
        <v>0</v>
      </c>
      <c r="I16" s="70">
        <f>Month5!$M$14</f>
        <v>0</v>
      </c>
      <c r="J16" s="71">
        <f>'SMW Calculations'!H11</f>
        <v>0</v>
      </c>
      <c r="K16" s="30">
        <f>Month5!$P$14</f>
        <v>0</v>
      </c>
      <c r="L16" s="30">
        <f>Month5!$Q$14</f>
        <v>0</v>
      </c>
      <c r="M16" s="30">
        <f>Month5!$Q$14</f>
        <v>0</v>
      </c>
      <c r="N16" s="71">
        <f>'SMW Calculations'!I11</f>
        <v>0</v>
      </c>
      <c r="O16" s="71">
        <f t="shared" si="3"/>
        <v>0</v>
      </c>
    </row>
    <row r="17" spans="1:15" x14ac:dyDescent="0.35">
      <c r="A17" s="1" t="s">
        <v>41</v>
      </c>
      <c r="B17" s="27">
        <f t="shared" si="0"/>
        <v>43983</v>
      </c>
      <c r="C17" s="7">
        <f t="shared" si="1"/>
        <v>44012</v>
      </c>
      <c r="D17" s="67"/>
      <c r="E17" s="11">
        <f>'SMW Calculations'!D12</f>
        <v>0</v>
      </c>
      <c r="F17" s="30">
        <f>Month6!$J$14</f>
        <v>0</v>
      </c>
      <c r="G17" s="30">
        <f>Month6!$K$14</f>
        <v>0</v>
      </c>
      <c r="H17" s="30">
        <f t="shared" si="2"/>
        <v>0</v>
      </c>
      <c r="I17" s="70">
        <f>Month6!$M$14</f>
        <v>0</v>
      </c>
      <c r="J17" s="71">
        <f>'SMW Calculations'!H12</f>
        <v>0</v>
      </c>
      <c r="K17" s="30">
        <f>Month6!$P$14</f>
        <v>0</v>
      </c>
      <c r="L17" s="30">
        <f>Month6!$Q$14</f>
        <v>0</v>
      </c>
      <c r="M17" s="30">
        <f>Month6!$Q$14</f>
        <v>0</v>
      </c>
      <c r="N17" s="71">
        <f>'SMW Calculations'!I12</f>
        <v>0</v>
      </c>
      <c r="O17" s="71">
        <f t="shared" si="3"/>
        <v>0</v>
      </c>
    </row>
    <row r="18" spans="1:15" x14ac:dyDescent="0.35">
      <c r="A18" s="1" t="s">
        <v>42</v>
      </c>
      <c r="B18" s="27">
        <f t="shared" si="0"/>
        <v>44013</v>
      </c>
      <c r="C18" s="7">
        <f t="shared" si="1"/>
        <v>44043</v>
      </c>
      <c r="D18" s="67"/>
      <c r="E18" s="11">
        <f>'SMW Calculations'!D13</f>
        <v>0</v>
      </c>
      <c r="F18" s="30">
        <f>Month7!$J$14</f>
        <v>0</v>
      </c>
      <c r="G18" s="30">
        <f>Month7!$K$14</f>
        <v>0</v>
      </c>
      <c r="H18" s="30">
        <f t="shared" si="2"/>
        <v>0</v>
      </c>
      <c r="I18" s="70">
        <f>Month7!$M$14</f>
        <v>0</v>
      </c>
      <c r="J18" s="71">
        <f>'SMW Calculations'!H13</f>
        <v>0</v>
      </c>
      <c r="K18" s="30">
        <f>Month7!$P$14</f>
        <v>0</v>
      </c>
      <c r="L18" s="30">
        <f>Month7!$Q$14</f>
        <v>0</v>
      </c>
      <c r="M18" s="30">
        <f>Month7!$Q$14</f>
        <v>0</v>
      </c>
      <c r="N18" s="71">
        <f>'SMW Calculations'!I13</f>
        <v>0</v>
      </c>
      <c r="O18" s="71">
        <f t="shared" si="3"/>
        <v>0</v>
      </c>
    </row>
    <row r="19" spans="1:15" x14ac:dyDescent="0.35">
      <c r="A19" s="1" t="s">
        <v>43</v>
      </c>
      <c r="B19" s="27">
        <f t="shared" si="0"/>
        <v>44044</v>
      </c>
      <c r="C19" s="7">
        <f t="shared" si="1"/>
        <v>44074</v>
      </c>
      <c r="D19" s="67"/>
      <c r="E19" s="11">
        <f>'SMW Calculations'!D14</f>
        <v>0</v>
      </c>
      <c r="F19" s="30">
        <f>Month8!$J$14</f>
        <v>0</v>
      </c>
      <c r="G19" s="30">
        <f>Month8!$K$14</f>
        <v>0</v>
      </c>
      <c r="H19" s="30">
        <f t="shared" si="2"/>
        <v>0</v>
      </c>
      <c r="I19" s="70">
        <f>Month8!$M$14</f>
        <v>0</v>
      </c>
      <c r="J19" s="71">
        <f>'SMW Calculations'!H14</f>
        <v>0</v>
      </c>
      <c r="K19" s="30">
        <f>Month8!$P$14</f>
        <v>0</v>
      </c>
      <c r="L19" s="30">
        <f>Month8!$Q$14</f>
        <v>0</v>
      </c>
      <c r="M19" s="30">
        <f>Month8!$Q$14</f>
        <v>0</v>
      </c>
      <c r="N19" s="71">
        <f>'SMW Calculations'!I14</f>
        <v>0</v>
      </c>
      <c r="O19" s="71">
        <f t="shared" si="3"/>
        <v>0</v>
      </c>
    </row>
    <row r="20" spans="1:15" x14ac:dyDescent="0.35">
      <c r="A20" s="1" t="s">
        <v>44</v>
      </c>
      <c r="B20" s="27">
        <f t="shared" si="0"/>
        <v>44075</v>
      </c>
      <c r="C20" s="7">
        <f t="shared" si="1"/>
        <v>44104</v>
      </c>
      <c r="D20" s="67"/>
      <c r="E20" s="11">
        <f>'SMW Calculations'!D15</f>
        <v>0</v>
      </c>
      <c r="F20" s="30">
        <f>Month9!$J$14</f>
        <v>0</v>
      </c>
      <c r="G20" s="30">
        <f>Month9!$K$14</f>
        <v>0</v>
      </c>
      <c r="H20" s="30">
        <f t="shared" si="2"/>
        <v>0</v>
      </c>
      <c r="I20" s="70">
        <f>Month9!$M$14</f>
        <v>0</v>
      </c>
      <c r="J20" s="71">
        <f>'SMW Calculations'!H15</f>
        <v>0</v>
      </c>
      <c r="K20" s="30">
        <f>Month9!$P$14</f>
        <v>0</v>
      </c>
      <c r="L20" s="30">
        <f>Month9!$Q$14</f>
        <v>0</v>
      </c>
      <c r="M20" s="30">
        <f>Month9!$Q$14</f>
        <v>0</v>
      </c>
      <c r="N20" s="71">
        <f>'SMW Calculations'!I15</f>
        <v>0</v>
      </c>
      <c r="O20" s="71">
        <f t="shared" si="3"/>
        <v>0</v>
      </c>
    </row>
    <row r="21" spans="1:15" x14ac:dyDescent="0.35">
      <c r="A21" s="1" t="s">
        <v>45</v>
      </c>
      <c r="B21" s="27">
        <f t="shared" si="0"/>
        <v>44105</v>
      </c>
      <c r="C21" s="7">
        <f t="shared" si="1"/>
        <v>44135</v>
      </c>
      <c r="D21" s="67"/>
      <c r="E21" s="11">
        <f>'SMW Calculations'!D16</f>
        <v>0</v>
      </c>
      <c r="F21" s="30">
        <f>Month10!$J$14</f>
        <v>0</v>
      </c>
      <c r="G21" s="30">
        <f>Month10!$K$14</f>
        <v>0</v>
      </c>
      <c r="H21" s="30">
        <f t="shared" si="2"/>
        <v>0</v>
      </c>
      <c r="I21" s="70">
        <f>Month10!$M$14</f>
        <v>0</v>
      </c>
      <c r="J21" s="71">
        <f>'SMW Calculations'!H16</f>
        <v>0</v>
      </c>
      <c r="K21" s="30">
        <f>Month10!$P$14</f>
        <v>0</v>
      </c>
      <c r="L21" s="30">
        <f>Month10!$Q$14</f>
        <v>0</v>
      </c>
      <c r="M21" s="30">
        <f>Month10!$Q$14</f>
        <v>0</v>
      </c>
      <c r="N21" s="71">
        <f>'SMW Calculations'!I16</f>
        <v>0</v>
      </c>
      <c r="O21" s="71">
        <f t="shared" si="3"/>
        <v>0</v>
      </c>
    </row>
    <row r="22" spans="1:15" x14ac:dyDescent="0.35">
      <c r="A22" s="1" t="s">
        <v>46</v>
      </c>
      <c r="B22" s="27">
        <f t="shared" si="0"/>
        <v>44136</v>
      </c>
      <c r="C22" s="7">
        <f t="shared" si="1"/>
        <v>44165</v>
      </c>
      <c r="D22" s="67"/>
      <c r="E22" s="11">
        <f>'SMW Calculations'!D17</f>
        <v>0</v>
      </c>
      <c r="F22" s="30">
        <f>Month11!$J$14</f>
        <v>0</v>
      </c>
      <c r="G22" s="30">
        <f>Month11!$K$14</f>
        <v>0</v>
      </c>
      <c r="H22" s="30">
        <f t="shared" si="2"/>
        <v>0</v>
      </c>
      <c r="I22" s="70">
        <f>Month11!$M$14</f>
        <v>0</v>
      </c>
      <c r="J22" s="71">
        <f>'SMW Calculations'!H17</f>
        <v>0</v>
      </c>
      <c r="K22" s="30">
        <f>Month11!$P$14</f>
        <v>0</v>
      </c>
      <c r="L22" s="30">
        <f>Month11!$Q$14</f>
        <v>0</v>
      </c>
      <c r="M22" s="30">
        <f>Month11!$Q$14</f>
        <v>0</v>
      </c>
      <c r="N22" s="71">
        <f>'SMW Calculations'!I17</f>
        <v>0</v>
      </c>
      <c r="O22" s="71">
        <f t="shared" si="3"/>
        <v>0</v>
      </c>
    </row>
    <row r="23" spans="1:15" x14ac:dyDescent="0.35">
      <c r="A23" s="1" t="s">
        <v>47</v>
      </c>
      <c r="B23" s="27">
        <f t="shared" si="0"/>
        <v>44166</v>
      </c>
      <c r="C23" s="7">
        <f t="shared" si="1"/>
        <v>44196</v>
      </c>
      <c r="D23" s="67"/>
      <c r="E23" s="11">
        <f>'SMW Calculations'!D18</f>
        <v>0</v>
      </c>
      <c r="F23" s="30">
        <f>Month12!$J$14</f>
        <v>0</v>
      </c>
      <c r="G23" s="30">
        <f>Month12!$K$14</f>
        <v>0</v>
      </c>
      <c r="H23" s="30">
        <f t="shared" si="2"/>
        <v>0</v>
      </c>
      <c r="I23" s="70">
        <f>Month12!$M$14</f>
        <v>0</v>
      </c>
      <c r="J23" s="71">
        <f>'SMW Calculations'!H18</f>
        <v>0</v>
      </c>
      <c r="K23" s="30">
        <f>Month12!$P$14</f>
        <v>0</v>
      </c>
      <c r="L23" s="30">
        <f>Month12!$Q$14</f>
        <v>0</v>
      </c>
      <c r="M23" s="30">
        <f>Month12!$Q$14</f>
        <v>0</v>
      </c>
      <c r="N23" s="71">
        <f>'SMW Calculations'!I18</f>
        <v>0</v>
      </c>
      <c r="O23" s="71">
        <f t="shared" si="3"/>
        <v>0</v>
      </c>
    </row>
    <row r="24" spans="1:15" x14ac:dyDescent="0.35">
      <c r="A24" s="8" t="s">
        <v>7</v>
      </c>
      <c r="B24" s="8"/>
      <c r="C24" s="8"/>
      <c r="D24" s="19"/>
      <c r="E24" s="18">
        <f t="shared" ref="E24:O24" si="4">SUM(E12:E23)</f>
        <v>0</v>
      </c>
      <c r="F24" s="20">
        <f t="shared" si="4"/>
        <v>0</v>
      </c>
      <c r="G24" s="21">
        <f t="shared" si="4"/>
        <v>0</v>
      </c>
      <c r="H24" s="18">
        <f t="shared" si="4"/>
        <v>0</v>
      </c>
      <c r="I24" s="60">
        <f t="shared" si="4"/>
        <v>0</v>
      </c>
      <c r="J24" s="23">
        <f t="shared" si="4"/>
        <v>0</v>
      </c>
      <c r="K24" s="20">
        <f t="shared" si="4"/>
        <v>0</v>
      </c>
      <c r="L24" s="21">
        <f t="shared" si="4"/>
        <v>0</v>
      </c>
      <c r="M24" s="18">
        <f t="shared" si="4"/>
        <v>0</v>
      </c>
      <c r="N24" s="23">
        <f t="shared" si="4"/>
        <v>0</v>
      </c>
      <c r="O24" s="23">
        <f t="shared" si="4"/>
        <v>0</v>
      </c>
    </row>
    <row r="26" spans="1:15" x14ac:dyDescent="0.35">
      <c r="E26" s="72"/>
      <c r="F26" s="73"/>
      <c r="G26" s="73"/>
      <c r="H26" s="73"/>
      <c r="I26" s="26"/>
      <c r="J26" s="26"/>
      <c r="K26" s="73"/>
      <c r="L26" s="73"/>
      <c r="M26" s="73"/>
      <c r="N26" s="26"/>
      <c r="O26" s="26"/>
    </row>
    <row r="27" spans="1:15" ht="29" customHeight="1" x14ac:dyDescent="0.35">
      <c r="A27" s="90" t="s">
        <v>121</v>
      </c>
      <c r="B27" s="91"/>
      <c r="C27" s="38"/>
    </row>
    <row r="28" spans="1:15" ht="29" x14ac:dyDescent="0.35">
      <c r="A28" s="12" t="s">
        <v>2</v>
      </c>
      <c r="B28" s="35" t="s">
        <v>1</v>
      </c>
      <c r="C28" s="35" t="s">
        <v>0</v>
      </c>
      <c r="D28" s="12" t="s">
        <v>26</v>
      </c>
      <c r="E28" s="35" t="s">
        <v>115</v>
      </c>
      <c r="F28" s="35" t="s">
        <v>120</v>
      </c>
      <c r="G28" s="35" t="s">
        <v>77</v>
      </c>
      <c r="H28" s="35" t="s">
        <v>49</v>
      </c>
      <c r="I28" s="35" t="s">
        <v>110</v>
      </c>
      <c r="J28" s="35" t="s">
        <v>119</v>
      </c>
    </row>
    <row r="29" spans="1:15" x14ac:dyDescent="0.35">
      <c r="A29" s="55"/>
      <c r="B29" s="63"/>
      <c r="C29" s="63"/>
      <c r="D29" s="55"/>
      <c r="E29" s="63"/>
      <c r="F29" s="63"/>
      <c r="G29" s="49"/>
      <c r="H29" s="64"/>
      <c r="I29" s="49"/>
      <c r="J29" s="63"/>
    </row>
    <row r="30" spans="1:15" x14ac:dyDescent="0.35">
      <c r="A30" s="55"/>
      <c r="B30" s="63"/>
      <c r="C30" s="63"/>
      <c r="D30" s="55"/>
      <c r="E30" s="63"/>
      <c r="F30" s="63"/>
      <c r="G30" s="49"/>
      <c r="H30" s="64"/>
      <c r="I30" s="49"/>
      <c r="J30" s="45"/>
    </row>
    <row r="31" spans="1:15" x14ac:dyDescent="0.35">
      <c r="A31" s="55"/>
      <c r="B31" s="63"/>
      <c r="C31" s="63"/>
      <c r="D31" s="55"/>
      <c r="E31" s="63"/>
      <c r="F31" s="63"/>
      <c r="G31" s="49"/>
      <c r="H31" s="64"/>
      <c r="I31" s="49"/>
      <c r="J31" s="45"/>
    </row>
    <row r="32" spans="1:15" x14ac:dyDescent="0.35">
      <c r="A32" s="55"/>
      <c r="B32" s="63"/>
      <c r="C32" s="63"/>
      <c r="D32" s="55"/>
      <c r="E32" s="63"/>
      <c r="F32" s="63"/>
      <c r="G32" s="49"/>
      <c r="H32" s="64"/>
      <c r="I32" s="49"/>
      <c r="J32" s="45"/>
    </row>
    <row r="33" spans="1:11" x14ac:dyDescent="0.35">
      <c r="A33" s="55"/>
      <c r="B33" s="63"/>
      <c r="C33" s="63"/>
      <c r="D33" s="55"/>
      <c r="E33" s="63"/>
      <c r="F33" s="63"/>
      <c r="G33" s="49"/>
      <c r="H33" s="64"/>
      <c r="I33" s="49"/>
      <c r="J33" s="45"/>
    </row>
    <row r="34" spans="1:11" x14ac:dyDescent="0.35">
      <c r="A34" s="55"/>
      <c r="B34" s="63"/>
      <c r="C34" s="63"/>
      <c r="D34" s="55"/>
      <c r="E34" s="63"/>
      <c r="F34" s="63"/>
      <c r="G34" s="49"/>
      <c r="H34" s="64"/>
      <c r="I34" s="49"/>
      <c r="J34" s="45"/>
    </row>
    <row r="35" spans="1:11" x14ac:dyDescent="0.35">
      <c r="A35" s="55"/>
      <c r="B35" s="63"/>
      <c r="C35" s="63"/>
      <c r="D35" s="55"/>
      <c r="E35" s="63"/>
      <c r="F35" s="63"/>
      <c r="G35" s="49"/>
      <c r="H35" s="64"/>
      <c r="I35" s="49"/>
      <c r="J35" s="45"/>
    </row>
    <row r="36" spans="1:11" x14ac:dyDescent="0.35">
      <c r="A36" s="55"/>
      <c r="B36" s="63"/>
      <c r="C36" s="63"/>
      <c r="D36" s="55"/>
      <c r="E36" s="63"/>
      <c r="F36" s="63"/>
      <c r="G36" s="49"/>
      <c r="H36" s="64"/>
      <c r="I36" s="49"/>
      <c r="J36" s="45"/>
    </row>
    <row r="37" spans="1:11" x14ac:dyDescent="0.35">
      <c r="A37" s="55"/>
      <c r="B37" s="63"/>
      <c r="C37" s="63"/>
      <c r="D37" s="55"/>
      <c r="E37" s="63"/>
      <c r="F37" s="63"/>
      <c r="G37" s="49"/>
      <c r="H37" s="64"/>
      <c r="I37" s="49"/>
      <c r="J37" s="45"/>
    </row>
    <row r="38" spans="1:11" x14ac:dyDescent="0.35">
      <c r="A38" s="55"/>
      <c r="B38" s="63"/>
      <c r="C38" s="63"/>
      <c r="D38" s="55"/>
      <c r="E38" s="63"/>
      <c r="F38" s="63"/>
      <c r="G38" s="49"/>
      <c r="H38" s="64"/>
      <c r="I38" s="49"/>
      <c r="J38" s="45"/>
    </row>
    <row r="39" spans="1:11" x14ac:dyDescent="0.35">
      <c r="A39" s="55"/>
      <c r="B39" s="63"/>
      <c r="C39" s="63"/>
      <c r="D39" s="55"/>
      <c r="E39" s="63"/>
      <c r="F39" s="63"/>
      <c r="G39" s="49"/>
      <c r="H39" s="64"/>
      <c r="I39" s="49"/>
      <c r="J39" s="45"/>
    </row>
    <row r="40" spans="1:11" x14ac:dyDescent="0.35">
      <c r="A40" s="55"/>
      <c r="B40" s="63"/>
      <c r="C40" s="63"/>
      <c r="D40" s="55"/>
      <c r="E40" s="63"/>
      <c r="F40" s="63"/>
      <c r="G40" s="49"/>
      <c r="H40" s="64"/>
      <c r="I40" s="49"/>
      <c r="J40" s="45" t="s">
        <v>5</v>
      </c>
    </row>
    <row r="41" spans="1:11" x14ac:dyDescent="0.35">
      <c r="A41" s="16" t="s">
        <v>25</v>
      </c>
      <c r="B41" s="14"/>
      <c r="C41" s="14"/>
      <c r="D41" s="14"/>
      <c r="E41" s="14"/>
      <c r="F41" s="14"/>
      <c r="G41" s="15">
        <f>SUM(G29:G40)</f>
        <v>0</v>
      </c>
      <c r="H41" s="14"/>
      <c r="I41" s="15">
        <f>SUM(I29:I40)</f>
        <v>0</v>
      </c>
      <c r="J41" s="14"/>
    </row>
    <row r="43" spans="1:11" x14ac:dyDescent="0.35">
      <c r="A43" s="92" t="s">
        <v>9</v>
      </c>
      <c r="B43" s="92"/>
      <c r="C43" s="92"/>
      <c r="D43" s="92"/>
      <c r="E43" s="92"/>
      <c r="F43" s="92"/>
      <c r="G43" s="92"/>
      <c r="H43" s="92"/>
      <c r="I43" s="92"/>
      <c r="J43" s="92"/>
      <c r="K43" s="2"/>
    </row>
    <row r="44" spans="1:11" x14ac:dyDescent="0.35">
      <c r="A44" s="88"/>
      <c r="B44" s="88"/>
      <c r="C44" s="88"/>
      <c r="D44" s="88"/>
      <c r="E44" s="88"/>
      <c r="F44" s="88"/>
      <c r="G44" s="88"/>
      <c r="H44" s="88"/>
      <c r="I44" s="88"/>
      <c r="J44" s="88"/>
      <c r="K44" s="2"/>
    </row>
    <row r="45" spans="1:11" x14ac:dyDescent="0.35">
      <c r="A45" s="88"/>
      <c r="B45" s="88"/>
      <c r="C45" s="88"/>
      <c r="D45" s="88"/>
      <c r="E45" s="88"/>
      <c r="F45" s="88"/>
      <c r="G45" s="88"/>
      <c r="H45" s="88"/>
      <c r="I45" s="88"/>
      <c r="J45" s="88"/>
      <c r="K45" s="2"/>
    </row>
    <row r="46" spans="1:11" x14ac:dyDescent="0.35">
      <c r="A46" s="88"/>
      <c r="B46" s="88"/>
      <c r="C46" s="88"/>
      <c r="D46" s="88"/>
      <c r="E46" s="88"/>
      <c r="F46" s="88"/>
      <c r="G46" s="88"/>
      <c r="H46" s="88"/>
      <c r="I46" s="88"/>
      <c r="J46" s="88"/>
      <c r="K46" s="2"/>
    </row>
    <row r="47" spans="1:11" x14ac:dyDescent="0.35">
      <c r="A47" s="88"/>
      <c r="B47" s="88"/>
      <c r="C47" s="88"/>
      <c r="D47" s="88"/>
      <c r="E47" s="88"/>
      <c r="F47" s="88"/>
      <c r="G47" s="88"/>
      <c r="H47" s="88"/>
      <c r="I47" s="88"/>
      <c r="J47" s="88"/>
      <c r="K47" s="2"/>
    </row>
    <row r="48" spans="1:11" x14ac:dyDescent="0.35">
      <c r="A48" s="88"/>
      <c r="B48" s="88"/>
      <c r="C48" s="88"/>
      <c r="D48" s="88"/>
      <c r="E48" s="88"/>
      <c r="F48" s="88"/>
      <c r="G48" s="88"/>
      <c r="H48" s="88"/>
      <c r="I48" s="88"/>
      <c r="J48" s="88"/>
      <c r="K48" s="2"/>
    </row>
    <row r="51" spans="1:14" ht="43.5" x14ac:dyDescent="0.35">
      <c r="A51" s="42" t="s">
        <v>12</v>
      </c>
      <c r="B51" s="54" t="s">
        <v>1</v>
      </c>
      <c r="C51" s="54" t="s">
        <v>0</v>
      </c>
      <c r="D51" s="54" t="s">
        <v>76</v>
      </c>
      <c r="E51" s="35" t="s">
        <v>60</v>
      </c>
      <c r="F51" s="35" t="s">
        <v>116</v>
      </c>
      <c r="G51" s="35" t="s">
        <v>109</v>
      </c>
      <c r="H51" s="35" t="s">
        <v>117</v>
      </c>
      <c r="I51" s="35" t="s">
        <v>29</v>
      </c>
      <c r="J51" s="61" t="s">
        <v>113</v>
      </c>
      <c r="L51" s="25"/>
      <c r="M51" s="25"/>
      <c r="N51" s="25"/>
    </row>
    <row r="52" spans="1:14" x14ac:dyDescent="0.35">
      <c r="A52" s="1" t="s">
        <v>13</v>
      </c>
      <c r="B52" s="27">
        <f>E2</f>
        <v>43831</v>
      </c>
      <c r="C52" s="7">
        <f>EOMONTH(B52,0)</f>
        <v>43861</v>
      </c>
      <c r="D52" s="55"/>
      <c r="E52" s="6">
        <f>'SMW Calculations'!H7</f>
        <v>0</v>
      </c>
      <c r="F52" s="24">
        <f>'SMW Calculations'!I7</f>
        <v>0</v>
      </c>
      <c r="G52" s="24">
        <f>'SMW Calculations'!K7</f>
        <v>0</v>
      </c>
      <c r="H52" s="24">
        <f>'SMW Calculations'!L7</f>
        <v>0</v>
      </c>
      <c r="I52" s="24">
        <f t="shared" ref="I52:I63" si="5">IF(F52&gt;0,(E52-F52+G52-H52),0)</f>
        <v>0</v>
      </c>
      <c r="J52" s="71">
        <f>I52</f>
        <v>0</v>
      </c>
      <c r="L52" s="26"/>
      <c r="M52" s="26"/>
      <c r="N52" s="26"/>
    </row>
    <row r="53" spans="1:14" x14ac:dyDescent="0.35">
      <c r="A53" s="1" t="s">
        <v>14</v>
      </c>
      <c r="B53" s="27">
        <f t="shared" ref="B53:B63" si="6">C52+1</f>
        <v>43862</v>
      </c>
      <c r="C53" s="7">
        <f t="shared" ref="C53:C63" si="7">EOMONTH(B53,0)</f>
        <v>43890</v>
      </c>
      <c r="D53" s="55"/>
      <c r="E53" s="6">
        <f>'SMW Calculations'!H8</f>
        <v>0</v>
      </c>
      <c r="F53" s="24">
        <f>'SMW Calculations'!I8</f>
        <v>0</v>
      </c>
      <c r="G53" s="24">
        <f>'SMW Calculations'!K8</f>
        <v>0</v>
      </c>
      <c r="H53" s="24">
        <f>'SMW Calculations'!L8</f>
        <v>0</v>
      </c>
      <c r="I53" s="24">
        <f t="shared" si="5"/>
        <v>0</v>
      </c>
      <c r="J53" s="71">
        <f t="shared" ref="J53:J63" si="8">J52+I53</f>
        <v>0</v>
      </c>
      <c r="L53" s="26"/>
      <c r="M53" s="26"/>
      <c r="N53" s="26"/>
    </row>
    <row r="54" spans="1:14" x14ac:dyDescent="0.35">
      <c r="A54" s="1" t="s">
        <v>15</v>
      </c>
      <c r="B54" s="27">
        <f t="shared" si="6"/>
        <v>43891</v>
      </c>
      <c r="C54" s="7">
        <f t="shared" si="7"/>
        <v>43921</v>
      </c>
      <c r="D54" s="55"/>
      <c r="E54" s="6">
        <f>'SMW Calculations'!H9</f>
        <v>0</v>
      </c>
      <c r="F54" s="24">
        <f>'SMW Calculations'!I9</f>
        <v>0</v>
      </c>
      <c r="G54" s="24">
        <f>'SMW Calculations'!K9</f>
        <v>0</v>
      </c>
      <c r="H54" s="24">
        <f>'SMW Calculations'!L9</f>
        <v>0</v>
      </c>
      <c r="I54" s="24">
        <f t="shared" si="5"/>
        <v>0</v>
      </c>
      <c r="J54" s="71">
        <f t="shared" si="8"/>
        <v>0</v>
      </c>
      <c r="L54" s="26"/>
      <c r="M54" s="26"/>
      <c r="N54" s="26"/>
    </row>
    <row r="55" spans="1:14" x14ac:dyDescent="0.35">
      <c r="A55" s="1" t="s">
        <v>16</v>
      </c>
      <c r="B55" s="27">
        <f t="shared" si="6"/>
        <v>43922</v>
      </c>
      <c r="C55" s="7">
        <f t="shared" si="7"/>
        <v>43951</v>
      </c>
      <c r="D55" s="55"/>
      <c r="E55" s="6">
        <f>'SMW Calculations'!H10</f>
        <v>0</v>
      </c>
      <c r="F55" s="24">
        <f>'SMW Calculations'!I10</f>
        <v>0</v>
      </c>
      <c r="G55" s="24">
        <f>'SMW Calculations'!K10</f>
        <v>0</v>
      </c>
      <c r="H55" s="24">
        <f>'SMW Calculations'!L10</f>
        <v>0</v>
      </c>
      <c r="I55" s="24">
        <f t="shared" si="5"/>
        <v>0</v>
      </c>
      <c r="J55" s="71">
        <f t="shared" si="8"/>
        <v>0</v>
      </c>
      <c r="L55" s="26"/>
      <c r="M55" s="26"/>
      <c r="N55" s="26"/>
    </row>
    <row r="56" spans="1:14" x14ac:dyDescent="0.35">
      <c r="A56" s="1" t="s">
        <v>17</v>
      </c>
      <c r="B56" s="27">
        <f t="shared" si="6"/>
        <v>43952</v>
      </c>
      <c r="C56" s="7">
        <f t="shared" si="7"/>
        <v>43982</v>
      </c>
      <c r="D56" s="55"/>
      <c r="E56" s="6">
        <f>'SMW Calculations'!H11</f>
        <v>0</v>
      </c>
      <c r="F56" s="24">
        <f>'SMW Calculations'!I11</f>
        <v>0</v>
      </c>
      <c r="G56" s="24">
        <f>'SMW Calculations'!K11</f>
        <v>0</v>
      </c>
      <c r="H56" s="24">
        <f>'SMW Calculations'!L11</f>
        <v>0</v>
      </c>
      <c r="I56" s="24">
        <f t="shared" si="5"/>
        <v>0</v>
      </c>
      <c r="J56" s="71">
        <f t="shared" si="8"/>
        <v>0</v>
      </c>
      <c r="L56" s="26"/>
      <c r="M56" s="26"/>
      <c r="N56" s="26"/>
    </row>
    <row r="57" spans="1:14" x14ac:dyDescent="0.35">
      <c r="A57" s="1" t="s">
        <v>18</v>
      </c>
      <c r="B57" s="27">
        <f t="shared" si="6"/>
        <v>43983</v>
      </c>
      <c r="C57" s="7">
        <f t="shared" si="7"/>
        <v>44012</v>
      </c>
      <c r="D57" s="55"/>
      <c r="E57" s="6">
        <f>'SMW Calculations'!H12</f>
        <v>0</v>
      </c>
      <c r="F57" s="24">
        <f>'SMW Calculations'!I12</f>
        <v>0</v>
      </c>
      <c r="G57" s="24">
        <f>'SMW Calculations'!K12</f>
        <v>0</v>
      </c>
      <c r="H57" s="24">
        <f>'SMW Calculations'!L12</f>
        <v>0</v>
      </c>
      <c r="I57" s="24">
        <f t="shared" si="5"/>
        <v>0</v>
      </c>
      <c r="J57" s="71">
        <f t="shared" si="8"/>
        <v>0</v>
      </c>
      <c r="L57" s="26"/>
      <c r="M57" s="26"/>
      <c r="N57" s="26"/>
    </row>
    <row r="58" spans="1:14" x14ac:dyDescent="0.35">
      <c r="A58" s="1" t="s">
        <v>19</v>
      </c>
      <c r="B58" s="27">
        <f t="shared" si="6"/>
        <v>44013</v>
      </c>
      <c r="C58" s="7">
        <f t="shared" si="7"/>
        <v>44043</v>
      </c>
      <c r="D58" s="55"/>
      <c r="E58" s="6">
        <f>'SMW Calculations'!H13</f>
        <v>0</v>
      </c>
      <c r="F58" s="24">
        <f>'SMW Calculations'!I13</f>
        <v>0</v>
      </c>
      <c r="G58" s="24">
        <f>'SMW Calculations'!K13</f>
        <v>0</v>
      </c>
      <c r="H58" s="24">
        <f>'SMW Calculations'!L13</f>
        <v>0</v>
      </c>
      <c r="I58" s="24">
        <f t="shared" si="5"/>
        <v>0</v>
      </c>
      <c r="J58" s="71">
        <f t="shared" si="8"/>
        <v>0</v>
      </c>
      <c r="L58" s="26"/>
      <c r="M58" s="26"/>
      <c r="N58" s="26"/>
    </row>
    <row r="59" spans="1:14" x14ac:dyDescent="0.35">
      <c r="A59" s="1" t="s">
        <v>20</v>
      </c>
      <c r="B59" s="27">
        <f t="shared" si="6"/>
        <v>44044</v>
      </c>
      <c r="C59" s="7">
        <f t="shared" si="7"/>
        <v>44074</v>
      </c>
      <c r="D59" s="55"/>
      <c r="E59" s="6">
        <f>'SMW Calculations'!H14</f>
        <v>0</v>
      </c>
      <c r="F59" s="24">
        <f>'SMW Calculations'!I14</f>
        <v>0</v>
      </c>
      <c r="G59" s="24">
        <f>'SMW Calculations'!K14</f>
        <v>0</v>
      </c>
      <c r="H59" s="24">
        <f>'SMW Calculations'!L14</f>
        <v>0</v>
      </c>
      <c r="I59" s="24">
        <f t="shared" si="5"/>
        <v>0</v>
      </c>
      <c r="J59" s="71">
        <f t="shared" si="8"/>
        <v>0</v>
      </c>
      <c r="L59" s="26"/>
      <c r="M59" s="26"/>
      <c r="N59" s="26"/>
    </row>
    <row r="60" spans="1:14" x14ac:dyDescent="0.35">
      <c r="A60" s="1" t="s">
        <v>21</v>
      </c>
      <c r="B60" s="27">
        <f t="shared" si="6"/>
        <v>44075</v>
      </c>
      <c r="C60" s="7">
        <f t="shared" si="7"/>
        <v>44104</v>
      </c>
      <c r="D60" s="55"/>
      <c r="E60" s="6">
        <f>'SMW Calculations'!H15</f>
        <v>0</v>
      </c>
      <c r="F60" s="24">
        <f>'SMW Calculations'!I15</f>
        <v>0</v>
      </c>
      <c r="G60" s="24">
        <f>'SMW Calculations'!K15</f>
        <v>0</v>
      </c>
      <c r="H60" s="24">
        <f>'SMW Calculations'!L15</f>
        <v>0</v>
      </c>
      <c r="I60" s="24">
        <f t="shared" si="5"/>
        <v>0</v>
      </c>
      <c r="J60" s="71">
        <f t="shared" si="8"/>
        <v>0</v>
      </c>
      <c r="L60" s="26"/>
      <c r="M60" s="26"/>
      <c r="N60" s="26"/>
    </row>
    <row r="61" spans="1:14" x14ac:dyDescent="0.35">
      <c r="A61" s="1" t="s">
        <v>22</v>
      </c>
      <c r="B61" s="27">
        <f t="shared" si="6"/>
        <v>44105</v>
      </c>
      <c r="C61" s="7">
        <f t="shared" si="7"/>
        <v>44135</v>
      </c>
      <c r="D61" s="55"/>
      <c r="E61" s="6">
        <f>'SMW Calculations'!H16</f>
        <v>0</v>
      </c>
      <c r="F61" s="24">
        <f>'SMW Calculations'!I16</f>
        <v>0</v>
      </c>
      <c r="G61" s="24">
        <f>'SMW Calculations'!K16</f>
        <v>0</v>
      </c>
      <c r="H61" s="24">
        <f>'SMW Calculations'!L16</f>
        <v>0</v>
      </c>
      <c r="I61" s="24">
        <f t="shared" si="5"/>
        <v>0</v>
      </c>
      <c r="J61" s="71">
        <f t="shared" si="8"/>
        <v>0</v>
      </c>
      <c r="L61" s="26"/>
      <c r="M61" s="26"/>
      <c r="N61" s="26"/>
    </row>
    <row r="62" spans="1:14" x14ac:dyDescent="0.35">
      <c r="A62" s="1" t="s">
        <v>23</v>
      </c>
      <c r="B62" s="27">
        <f t="shared" si="6"/>
        <v>44136</v>
      </c>
      <c r="C62" s="7">
        <f t="shared" si="7"/>
        <v>44165</v>
      </c>
      <c r="D62" s="55"/>
      <c r="E62" s="6">
        <f>'SMW Calculations'!H17</f>
        <v>0</v>
      </c>
      <c r="F62" s="24">
        <f>'SMW Calculations'!I17</f>
        <v>0</v>
      </c>
      <c r="G62" s="24">
        <f>'SMW Calculations'!K17</f>
        <v>0</v>
      </c>
      <c r="H62" s="24">
        <f>'SMW Calculations'!L17</f>
        <v>0</v>
      </c>
      <c r="I62" s="24">
        <f t="shared" si="5"/>
        <v>0</v>
      </c>
      <c r="J62" s="71">
        <f t="shared" si="8"/>
        <v>0</v>
      </c>
      <c r="L62" s="26"/>
      <c r="M62" s="26"/>
      <c r="N62" s="26"/>
    </row>
    <row r="63" spans="1:14" x14ac:dyDescent="0.35">
      <c r="A63" s="1" t="s">
        <v>24</v>
      </c>
      <c r="B63" s="27">
        <f t="shared" si="6"/>
        <v>44166</v>
      </c>
      <c r="C63" s="7">
        <f t="shared" si="7"/>
        <v>44196</v>
      </c>
      <c r="D63" s="55"/>
      <c r="E63" s="6">
        <f>'SMW Calculations'!H18</f>
        <v>0</v>
      </c>
      <c r="F63" s="24">
        <f>'SMW Calculations'!I18</f>
        <v>0</v>
      </c>
      <c r="G63" s="24">
        <f>'SMW Calculations'!K18</f>
        <v>0</v>
      </c>
      <c r="H63" s="24">
        <f>'SMW Calculations'!L18</f>
        <v>0</v>
      </c>
      <c r="I63" s="24">
        <f t="shared" si="5"/>
        <v>0</v>
      </c>
      <c r="J63" s="71">
        <f t="shared" si="8"/>
        <v>0</v>
      </c>
      <c r="L63" s="26"/>
      <c r="M63" s="26"/>
      <c r="N63" s="26"/>
    </row>
    <row r="64" spans="1:14" x14ac:dyDescent="0.35">
      <c r="A64" s="8" t="s">
        <v>8</v>
      </c>
      <c r="B64" s="9"/>
      <c r="C64" s="9"/>
      <c r="D64" s="8"/>
      <c r="E64" s="15">
        <f>SUM(E52:E63)</f>
        <v>0</v>
      </c>
      <c r="F64" s="15">
        <f>SUM(F52:F63)</f>
        <v>0</v>
      </c>
      <c r="G64" s="15">
        <f>SUM(G52:G63)</f>
        <v>0</v>
      </c>
      <c r="H64" s="15">
        <f>SUM(H52:H63)</f>
        <v>0</v>
      </c>
      <c r="I64" s="15">
        <f>I63</f>
        <v>0</v>
      </c>
      <c r="J64" s="62">
        <f>J63</f>
        <v>0</v>
      </c>
      <c r="L64" s="26"/>
      <c r="M64" s="26"/>
      <c r="N64" s="26"/>
    </row>
  </sheetData>
  <sheetProtection algorithmName="SHA-512" hashValue="f4o8I1FzvTquT0PPu37Oh+FlqaM96xXBjCwmGMkXi0H/tMaDnsAr3c5kQ/JBLMuar5NNIUcvrJLAcvm1zmr5dg==" saltValue="7vh/69u3YK1sDEiKjn5lhg==" spinCount="100000" sheet="1"/>
  <mergeCells count="14">
    <mergeCell ref="A47:J47"/>
    <mergeCell ref="A48:J48"/>
    <mergeCell ref="D8:E8"/>
    <mergeCell ref="D1:E1"/>
    <mergeCell ref="A46:J46"/>
    <mergeCell ref="A10:B10"/>
    <mergeCell ref="A27:B27"/>
    <mergeCell ref="A43:J43"/>
    <mergeCell ref="A44:J44"/>
    <mergeCell ref="A45:J45"/>
    <mergeCell ref="B1:C1"/>
    <mergeCell ref="B2:C2"/>
    <mergeCell ref="B3:C3"/>
    <mergeCell ref="B4:C4"/>
  </mergeCells>
  <printOptions horizontalCentered="1"/>
  <pageMargins left="0.25" right="0.25" top="0.75" bottom="0.75" header="0.3" footer="0.3"/>
  <pageSetup orientation="landscape" r:id="rId1"/>
  <headerFooter>
    <oddFooter>&amp;L&amp;F
&amp;A&amp;RPage  &amp;P of &amp;N</oddFooter>
  </headerFooter>
  <rowBreaks count="2" manualBreakCount="2">
    <brk id="25" max="16383" man="1"/>
    <brk id="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675C7-B22B-472B-B015-70C51A490DAA}">
  <dimension ref="A1:T15"/>
  <sheetViews>
    <sheetView workbookViewId="0">
      <pane ySplit="3" topLeftCell="A4" activePane="bottomLeft" state="frozen"/>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c r="C1" s="28"/>
      <c r="D1" s="28"/>
    </row>
    <row r="2" spans="1:20" ht="29" x14ac:dyDescent="0.35">
      <c r="A2" s="95" t="s">
        <v>118</v>
      </c>
      <c r="B2" s="95"/>
      <c r="C2" s="44"/>
      <c r="D2" s="44"/>
      <c r="E2" s="39"/>
      <c r="F2" s="39"/>
      <c r="G2" s="39"/>
      <c r="H2" s="39"/>
      <c r="J2" s="95" t="s">
        <v>84</v>
      </c>
      <c r="K2" s="95"/>
      <c r="L2" s="11">
        <f>'SMW Calculations'!D7</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Plan'!$B$12</f>
        <v>43831</v>
      </c>
      <c r="C4" s="7">
        <f>'SMW Spending Plan'!$C$12</f>
        <v>43861</v>
      </c>
      <c r="D4" s="13">
        <f>(C4-B4)+1</f>
        <v>31</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Plan'!$B$12</f>
        <v>43831</v>
      </c>
      <c r="C5" s="7">
        <f>'SMW Spending Plan'!$C$12</f>
        <v>43861</v>
      </c>
      <c r="D5" s="13">
        <f>(C5-B5)+1</f>
        <v>31</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Plan'!$B$12</f>
        <v>43831</v>
      </c>
      <c r="C6" s="7">
        <f>'SMW Spending Plan'!$C$12</f>
        <v>43861</v>
      </c>
      <c r="D6" s="13">
        <f t="shared" ref="D6:D13" si="4">(C6-B6)+1</f>
        <v>31</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Plan'!$B$12</f>
        <v>43831</v>
      </c>
      <c r="C7" s="7">
        <f>'SMW Spending Plan'!$C$12</f>
        <v>43861</v>
      </c>
      <c r="D7" s="13">
        <f t="shared" si="4"/>
        <v>31</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Plan'!$B$12</f>
        <v>43831</v>
      </c>
      <c r="C8" s="7">
        <f>'SMW Spending Plan'!$C$12</f>
        <v>43861</v>
      </c>
      <c r="D8" s="13">
        <f t="shared" si="4"/>
        <v>31</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Plan'!$B$12</f>
        <v>43831</v>
      </c>
      <c r="C9" s="7">
        <f>'SMW Spending Plan'!$C$12</f>
        <v>43861</v>
      </c>
      <c r="D9" s="13">
        <f t="shared" si="4"/>
        <v>31</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Plan'!$B$12</f>
        <v>43831</v>
      </c>
      <c r="C10" s="7">
        <f>'SMW Spending Plan'!$C$12</f>
        <v>43861</v>
      </c>
      <c r="D10" s="13">
        <f t="shared" si="4"/>
        <v>31</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Plan'!$B$12</f>
        <v>43831</v>
      </c>
      <c r="C11" s="7">
        <f>'SMW Spending Plan'!$C$12</f>
        <v>43861</v>
      </c>
      <c r="D11" s="13">
        <f t="shared" si="4"/>
        <v>31</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Plan'!$B$12</f>
        <v>43831</v>
      </c>
      <c r="C12" s="7">
        <f>'SMW Spending Plan'!$C$12</f>
        <v>43861</v>
      </c>
      <c r="D12" s="13">
        <f t="shared" si="4"/>
        <v>31</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Plan'!$B$12</f>
        <v>43831</v>
      </c>
      <c r="C13" s="7">
        <f>'SMW Spending Plan'!$C$12</f>
        <v>43861</v>
      </c>
      <c r="D13" s="13">
        <f t="shared" si="4"/>
        <v>31</v>
      </c>
      <c r="E13" s="46">
        <v>0</v>
      </c>
      <c r="F13" s="11">
        <f>E13+(E13*(EmployerTaxes!$C$2+EmployerTaxes!$C$3+EmployerTaxes!$C$4+EmployerTaxes!$C$5+EmployerTaxes!$C$8))</f>
        <v>0</v>
      </c>
      <c r="G13" s="11">
        <f t="shared" si="0"/>
        <v>0</v>
      </c>
      <c r="H13" s="11">
        <f>G13+(G13*(EmployerTaxes!$C$2+EmployerTaxes!$C$3+EmployerTaxes!$C$4+EmployerTaxes!$C$5+EmployerTaxes!$C$8))</f>
        <v>0</v>
      </c>
      <c r="I13" s="17"/>
      <c r="J13" s="53">
        <v>0</v>
      </c>
      <c r="K13" s="53">
        <v>0</v>
      </c>
      <c r="L13" s="30">
        <f t="shared" si="1"/>
        <v>0</v>
      </c>
      <c r="M13" s="24">
        <f t="shared" si="2"/>
        <v>0</v>
      </c>
      <c r="N13" s="22"/>
      <c r="O13" s="17"/>
      <c r="P13" s="53">
        <v>0</v>
      </c>
      <c r="Q13" s="53">
        <v>0</v>
      </c>
      <c r="R13" s="30">
        <f t="shared" si="3"/>
        <v>0</v>
      </c>
      <c r="S13" s="22"/>
      <c r="T13" s="22"/>
    </row>
    <row r="14" spans="1:20" x14ac:dyDescent="0.35">
      <c r="A14" s="14" t="s">
        <v>7</v>
      </c>
      <c r="B14" s="43"/>
      <c r="C14" s="43"/>
      <c r="D14" s="14"/>
      <c r="E14" s="14"/>
      <c r="F14" s="14"/>
      <c r="G14" s="14"/>
      <c r="H14" s="14"/>
      <c r="I14" s="31"/>
      <c r="J14" s="33">
        <f>SUM(J4:J13)</f>
        <v>0</v>
      </c>
      <c r="K14" s="18">
        <f>SUM(K4:K13)</f>
        <v>0</v>
      </c>
      <c r="L14" s="32">
        <f>SUM(L4:L13)</f>
        <v>0</v>
      </c>
      <c r="M14" s="15">
        <f>SUM(M4:M13)</f>
        <v>0</v>
      </c>
      <c r="N14" s="15">
        <f>'SMW Calculations'!H7</f>
        <v>0</v>
      </c>
      <c r="O14" s="31"/>
      <c r="P14" s="18">
        <f>SUM(P4:P13)</f>
        <v>0</v>
      </c>
      <c r="Q14" s="18">
        <f>SUM(Q4:Q13)</f>
        <v>0</v>
      </c>
      <c r="R14" s="18">
        <f>SUM(R4:R13)</f>
        <v>0</v>
      </c>
      <c r="S14" s="15">
        <f>'SMW Calculations'!I7</f>
        <v>0</v>
      </c>
      <c r="T14" s="15">
        <f>N14-S14</f>
        <v>0</v>
      </c>
    </row>
    <row r="15" spans="1:20" x14ac:dyDescent="0.35">
      <c r="N15" s="10"/>
    </row>
  </sheetData>
  <sheetProtection algorithmName="SHA-512" hashValue="l1cew+xzpB7zOjki6tRiPkIVNyBffTt0ezUXHa0tVp8a3mHvgNxoXosIpdiIxDfCmcWpOWvqjsIbFvJRgwSw1A==" saltValue="DDlhGF4QW8+HCc5kwb/Xjw=="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26D7-79DB-456D-83D2-B6BF41F427E4}">
  <dimension ref="A1:T14"/>
  <sheetViews>
    <sheetView workbookViewId="0">
      <pane ySplit="3" topLeftCell="A4" activePane="bottomLeft" state="frozen"/>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customHeight="1" x14ac:dyDescent="0.35">
      <c r="A2" s="95" t="s">
        <v>118</v>
      </c>
      <c r="B2" s="95"/>
      <c r="J2" s="95" t="s">
        <v>84</v>
      </c>
      <c r="K2" s="95"/>
      <c r="L2" s="11">
        <f>'SMW Calculations'!D8</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Plan'!$B$13</f>
        <v>43862</v>
      </c>
      <c r="C4" s="7">
        <f>'SMW Spending Plan'!$C$13</f>
        <v>43890</v>
      </c>
      <c r="D4" s="13">
        <f>(C4-B4)+1</f>
        <v>29</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Plan'!$B$13</f>
        <v>43862</v>
      </c>
      <c r="C5" s="7">
        <f>'SMW Spending Plan'!$C$13</f>
        <v>43890</v>
      </c>
      <c r="D5" s="13">
        <f>(C5-B5)+1</f>
        <v>29</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Plan'!$B$13</f>
        <v>43862</v>
      </c>
      <c r="C6" s="7">
        <f>'SMW Spending Plan'!$C$13</f>
        <v>43890</v>
      </c>
      <c r="D6" s="13">
        <f t="shared" ref="D6:D13" si="4">(C6-B6)+1</f>
        <v>29</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Plan'!$B$13</f>
        <v>43862</v>
      </c>
      <c r="C7" s="7">
        <f>'SMW Spending Plan'!$C$13</f>
        <v>43890</v>
      </c>
      <c r="D7" s="13">
        <f t="shared" si="4"/>
        <v>29</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Plan'!$B$13</f>
        <v>43862</v>
      </c>
      <c r="C8" s="7">
        <f>'SMW Spending Plan'!$C$13</f>
        <v>43890</v>
      </c>
      <c r="D8" s="13">
        <f t="shared" si="4"/>
        <v>29</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Plan'!$B$13</f>
        <v>43862</v>
      </c>
      <c r="C9" s="7">
        <f>'SMW Spending Plan'!$C$13</f>
        <v>43890</v>
      </c>
      <c r="D9" s="13">
        <f t="shared" si="4"/>
        <v>29</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Plan'!$B$13</f>
        <v>43862</v>
      </c>
      <c r="C10" s="7">
        <f>'SMW Spending Plan'!$C$13</f>
        <v>43890</v>
      </c>
      <c r="D10" s="13">
        <f t="shared" si="4"/>
        <v>29</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Plan'!$B$13</f>
        <v>43862</v>
      </c>
      <c r="C11" s="7">
        <f>'SMW Spending Plan'!$C$13</f>
        <v>43890</v>
      </c>
      <c r="D11" s="13">
        <f t="shared" si="4"/>
        <v>29</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Plan'!$B$13</f>
        <v>43862</v>
      </c>
      <c r="C12" s="7">
        <f>'SMW Spending Plan'!$C$13</f>
        <v>43890</v>
      </c>
      <c r="D12" s="13">
        <f t="shared" si="4"/>
        <v>29</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Plan'!$B$13</f>
        <v>43862</v>
      </c>
      <c r="C13" s="7">
        <f>'SMW Spending Plan'!$C$13</f>
        <v>43890</v>
      </c>
      <c r="D13" s="13">
        <f t="shared" si="4"/>
        <v>29</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Calculations'!H8</f>
        <v>0</v>
      </c>
      <c r="O14" s="14"/>
      <c r="P14" s="18">
        <f>SUM(P4:P13)</f>
        <v>0</v>
      </c>
      <c r="Q14" s="18">
        <f>SUM(Q4:Q13)</f>
        <v>0</v>
      </c>
      <c r="R14" s="18">
        <f>SUM(R4:R13)</f>
        <v>0</v>
      </c>
      <c r="S14" s="15">
        <f>'SMW Calculations'!I8</f>
        <v>0</v>
      </c>
      <c r="T14" s="15">
        <f>N14-S14</f>
        <v>0</v>
      </c>
    </row>
  </sheetData>
  <sheetProtection algorithmName="SHA-512" hashValue="V2l4loMgbZzqkKcoPCVqHKT3X6G8vmPVkYLlG78kU2UyEeTRCmn+l8I7rSe0eWqkXfVohGMqJLCb8yyh4ytvaA==" saltValue="gabZpZCFnfswJdJF4Ci6Lg=="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189-A7C8-4169-9F33-6F3CCB487781}">
  <dimension ref="A1:T14"/>
  <sheetViews>
    <sheetView workbookViewId="0">
      <pane ySplit="3" topLeftCell="A4" activePane="bottomLeft" state="frozen"/>
      <selection pane="bottomLeft" activeCell="A4" sqref="A4"/>
    </sheetView>
  </sheetViews>
  <sheetFormatPr defaultRowHeight="14.5" x14ac:dyDescent="0.35"/>
  <cols>
    <col min="1" max="1" width="20.6328125" customWidth="1"/>
    <col min="2" max="3" width="10.453125" bestFit="1" customWidth="1"/>
    <col min="4" max="4" width="6" bestFit="1" customWidth="1"/>
    <col min="5" max="5" width="7" bestFit="1" customWidth="1"/>
    <col min="6" max="6" width="9.453125" customWidth="1"/>
    <col min="7" max="7" width="8.6328125" bestFit="1" customWidth="1"/>
    <col min="8" max="8" width="9.7265625" bestFit="1" customWidth="1"/>
    <col min="9" max="9" width="1.6328125" customWidth="1"/>
    <col min="10" max="10" width="8" bestFit="1" customWidth="1"/>
    <col min="11" max="11" width="8.81640625" bestFit="1" customWidth="1"/>
    <col min="12" max="12" width="8.81640625" customWidth="1"/>
    <col min="13" max="13" width="11.453125" bestFit="1" customWidth="1"/>
    <col min="14" max="14" width="10.6328125" customWidth="1"/>
    <col min="15" max="15" width="1.6328125" customWidth="1"/>
    <col min="16" max="16" width="7.6328125" bestFit="1" customWidth="1"/>
    <col min="17" max="17" width="8.81640625" bestFit="1" customWidth="1"/>
    <col min="18" max="18" width="8.81640625" customWidth="1"/>
    <col min="19" max="19" width="11.1796875" bestFit="1" customWidth="1"/>
    <col min="20" max="20" width="9.7265625" customWidth="1"/>
    <col min="21" max="21" width="14" customWidth="1"/>
    <col min="22" max="22" width="19.81640625" bestFit="1" customWidth="1"/>
  </cols>
  <sheetData>
    <row r="1" spans="1:20" x14ac:dyDescent="0.35">
      <c r="A1" s="92" t="str">
        <f>Demographics!B1</f>
        <v>&lt;Name&gt;</v>
      </c>
      <c r="B1" s="92"/>
    </row>
    <row r="2" spans="1:20" ht="29" x14ac:dyDescent="0.35">
      <c r="A2" s="95" t="s">
        <v>107</v>
      </c>
      <c r="B2" s="95"/>
      <c r="J2" s="95" t="s">
        <v>84</v>
      </c>
      <c r="K2" s="95"/>
      <c r="L2" s="11">
        <f>'SMW Calculations'!D9</f>
        <v>0</v>
      </c>
      <c r="M2" s="12" t="s">
        <v>123</v>
      </c>
      <c r="N2" s="1">
        <f>ROUND((L2/D4),2)</f>
        <v>0</v>
      </c>
    </row>
    <row r="3" spans="1:20" ht="58" x14ac:dyDescent="0.35">
      <c r="A3" s="12" t="s">
        <v>61</v>
      </c>
      <c r="B3" s="12" t="s">
        <v>1</v>
      </c>
      <c r="C3" s="12" t="s">
        <v>0</v>
      </c>
      <c r="D3" s="12" t="s">
        <v>27</v>
      </c>
      <c r="E3" s="35" t="s">
        <v>6</v>
      </c>
      <c r="F3" s="35" t="s">
        <v>28</v>
      </c>
      <c r="G3" s="35" t="s">
        <v>34</v>
      </c>
      <c r="H3" s="35" t="s">
        <v>33</v>
      </c>
      <c r="I3" s="16"/>
      <c r="J3" s="35" t="s">
        <v>30</v>
      </c>
      <c r="K3" s="35" t="s">
        <v>31</v>
      </c>
      <c r="L3" s="35" t="s">
        <v>62</v>
      </c>
      <c r="M3" s="35" t="s">
        <v>105</v>
      </c>
      <c r="N3" s="35" t="s">
        <v>106</v>
      </c>
      <c r="O3" s="16"/>
      <c r="P3" s="35" t="s">
        <v>32</v>
      </c>
      <c r="Q3" s="35" t="s">
        <v>35</v>
      </c>
      <c r="R3" s="35" t="s">
        <v>63</v>
      </c>
      <c r="S3" s="35" t="s">
        <v>126</v>
      </c>
      <c r="T3" s="35" t="s">
        <v>29</v>
      </c>
    </row>
    <row r="4" spans="1:20" x14ac:dyDescent="0.35">
      <c r="A4" s="45" t="s">
        <v>50</v>
      </c>
      <c r="B4" s="7">
        <f>'SMW Spending Plan'!$B$14</f>
        <v>43891</v>
      </c>
      <c r="C4" s="7">
        <f>'SMW Spending Plan'!$C$14</f>
        <v>43921</v>
      </c>
      <c r="D4" s="13">
        <f>(C4-B4)+1</f>
        <v>31</v>
      </c>
      <c r="E4" s="46">
        <v>0</v>
      </c>
      <c r="F4" s="11">
        <f>E4+(E4*(EmployerTaxes!$C$2+EmployerTaxes!$C$3+EmployerTaxes!$C$4+EmployerTaxes!$C$5+EmployerTaxes!$C$8))</f>
        <v>0</v>
      </c>
      <c r="G4" s="11">
        <f>E4*1.5</f>
        <v>0</v>
      </c>
      <c r="H4" s="11">
        <f>G4+(G4*(EmployerTaxes!$C$2+EmployerTaxes!$C$3+EmployerTaxes!$C$4+EmployerTaxes!$C$5+EmployerTaxes!$C$8))</f>
        <v>0</v>
      </c>
      <c r="I4" s="17"/>
      <c r="J4" s="46">
        <v>0</v>
      </c>
      <c r="K4" s="46">
        <v>0</v>
      </c>
      <c r="L4" s="30">
        <f>J4+K4</f>
        <v>0</v>
      </c>
      <c r="M4" s="24">
        <f>(F4*J4)+(H4*K4)</f>
        <v>0</v>
      </c>
      <c r="N4" s="22"/>
      <c r="O4" s="17"/>
      <c r="P4" s="46">
        <v>0</v>
      </c>
      <c r="Q4" s="46">
        <v>0</v>
      </c>
      <c r="R4" s="30">
        <f>P4+Q4</f>
        <v>0</v>
      </c>
      <c r="S4" s="22"/>
      <c r="T4" s="22"/>
    </row>
    <row r="5" spans="1:20" x14ac:dyDescent="0.35">
      <c r="A5" s="45" t="s">
        <v>51</v>
      </c>
      <c r="B5" s="7">
        <f>'SMW Spending Plan'!$B$14</f>
        <v>43891</v>
      </c>
      <c r="C5" s="7">
        <f>'SMW Spending Plan'!$C$14</f>
        <v>43921</v>
      </c>
      <c r="D5" s="13">
        <f>(C5-B5)+1</f>
        <v>31</v>
      </c>
      <c r="E5" s="46">
        <v>0</v>
      </c>
      <c r="F5" s="11">
        <f>E5+(E5*(EmployerTaxes!$C$2+EmployerTaxes!$C$3+EmployerTaxes!$C$4+EmployerTaxes!$C$5+EmployerTaxes!$C$8))</f>
        <v>0</v>
      </c>
      <c r="G5" s="11">
        <f t="shared" ref="G5:G13" si="0">E5*1.5</f>
        <v>0</v>
      </c>
      <c r="H5" s="11">
        <f>G5+(G5*(EmployerTaxes!$C$2+EmployerTaxes!$C$3+EmployerTaxes!$C$4+EmployerTaxes!$C$5+EmployerTaxes!$C$8))</f>
        <v>0</v>
      </c>
      <c r="I5" s="17"/>
      <c r="J5" s="46">
        <v>0</v>
      </c>
      <c r="K5" s="46">
        <v>0</v>
      </c>
      <c r="L5" s="30">
        <f t="shared" ref="L5:L13" si="1">J5+K5</f>
        <v>0</v>
      </c>
      <c r="M5" s="24">
        <f t="shared" ref="M5:M13" si="2">(F5*J5)+(H5*K5)</f>
        <v>0</v>
      </c>
      <c r="N5" s="22"/>
      <c r="O5" s="17"/>
      <c r="P5" s="46">
        <v>0</v>
      </c>
      <c r="Q5" s="46">
        <v>0</v>
      </c>
      <c r="R5" s="30">
        <f t="shared" ref="R5:R13" si="3">P5+Q5</f>
        <v>0</v>
      </c>
      <c r="S5" s="22"/>
      <c r="T5" s="22"/>
    </row>
    <row r="6" spans="1:20" x14ac:dyDescent="0.35">
      <c r="A6" s="45" t="s">
        <v>52</v>
      </c>
      <c r="B6" s="7">
        <f>'SMW Spending Plan'!$B$14</f>
        <v>43891</v>
      </c>
      <c r="C6" s="7">
        <f>'SMW Spending Plan'!$C$14</f>
        <v>43921</v>
      </c>
      <c r="D6" s="13">
        <f t="shared" ref="D6:D13" si="4">(C6-B6)+1</f>
        <v>31</v>
      </c>
      <c r="E6" s="46">
        <v>0</v>
      </c>
      <c r="F6" s="11">
        <f>E6+(E6*(EmployerTaxes!$C$2+EmployerTaxes!$C$3+EmployerTaxes!$C$4+EmployerTaxes!$C$5+EmployerTaxes!$C$8))</f>
        <v>0</v>
      </c>
      <c r="G6" s="11">
        <f t="shared" si="0"/>
        <v>0</v>
      </c>
      <c r="H6" s="11">
        <f>G6+(G6*(EmployerTaxes!$C$2+EmployerTaxes!$C$3+EmployerTaxes!$C$4+EmployerTaxes!$C$5+EmployerTaxes!$C$8))</f>
        <v>0</v>
      </c>
      <c r="I6" s="17"/>
      <c r="J6" s="46">
        <v>0</v>
      </c>
      <c r="K6" s="46">
        <v>0</v>
      </c>
      <c r="L6" s="30">
        <f t="shared" si="1"/>
        <v>0</v>
      </c>
      <c r="M6" s="24">
        <f t="shared" si="2"/>
        <v>0</v>
      </c>
      <c r="N6" s="22"/>
      <c r="O6" s="17"/>
      <c r="P6" s="46">
        <v>0</v>
      </c>
      <c r="Q6" s="46">
        <v>0</v>
      </c>
      <c r="R6" s="30">
        <f t="shared" si="3"/>
        <v>0</v>
      </c>
      <c r="S6" s="22"/>
      <c r="T6" s="22"/>
    </row>
    <row r="7" spans="1:20" x14ac:dyDescent="0.35">
      <c r="A7" s="45" t="s">
        <v>53</v>
      </c>
      <c r="B7" s="7">
        <f>'SMW Spending Plan'!$B$14</f>
        <v>43891</v>
      </c>
      <c r="C7" s="7">
        <f>'SMW Spending Plan'!$C$14</f>
        <v>43921</v>
      </c>
      <c r="D7" s="13">
        <f t="shared" si="4"/>
        <v>31</v>
      </c>
      <c r="E7" s="46">
        <v>0</v>
      </c>
      <c r="F7" s="11">
        <f>E7+(E7*(EmployerTaxes!$C$2+EmployerTaxes!$C$3+EmployerTaxes!$C$4+EmployerTaxes!$C$5+EmployerTaxes!$C$8))</f>
        <v>0</v>
      </c>
      <c r="G7" s="11">
        <f t="shared" si="0"/>
        <v>0</v>
      </c>
      <c r="H7" s="11">
        <f>G7+(G7*(EmployerTaxes!$C$2+EmployerTaxes!$C$3+EmployerTaxes!$C$4+EmployerTaxes!$C$5+EmployerTaxes!$C$8))</f>
        <v>0</v>
      </c>
      <c r="I7" s="17"/>
      <c r="J7" s="46">
        <v>0</v>
      </c>
      <c r="K7" s="46">
        <v>0</v>
      </c>
      <c r="L7" s="30">
        <f t="shared" si="1"/>
        <v>0</v>
      </c>
      <c r="M7" s="24">
        <f t="shared" si="2"/>
        <v>0</v>
      </c>
      <c r="N7" s="22"/>
      <c r="O7" s="17"/>
      <c r="P7" s="46">
        <v>0</v>
      </c>
      <c r="Q7" s="46">
        <v>0</v>
      </c>
      <c r="R7" s="30">
        <f t="shared" si="3"/>
        <v>0</v>
      </c>
      <c r="S7" s="22"/>
      <c r="T7" s="22"/>
    </row>
    <row r="8" spans="1:20" x14ac:dyDescent="0.35">
      <c r="A8" s="45" t="s">
        <v>54</v>
      </c>
      <c r="B8" s="7">
        <f>'SMW Spending Plan'!$B$14</f>
        <v>43891</v>
      </c>
      <c r="C8" s="7">
        <f>'SMW Spending Plan'!$C$14</f>
        <v>43921</v>
      </c>
      <c r="D8" s="13">
        <f t="shared" si="4"/>
        <v>31</v>
      </c>
      <c r="E8" s="46">
        <v>0</v>
      </c>
      <c r="F8" s="11">
        <f>E8+(E8*(EmployerTaxes!$C$2+EmployerTaxes!$C$3+EmployerTaxes!$C$4+EmployerTaxes!$C$5+EmployerTaxes!$C$8))</f>
        <v>0</v>
      </c>
      <c r="G8" s="11">
        <f t="shared" si="0"/>
        <v>0</v>
      </c>
      <c r="H8" s="11">
        <f>G8+(G8*(EmployerTaxes!$C$2+EmployerTaxes!$C$3+EmployerTaxes!$C$4+EmployerTaxes!$C$5+EmployerTaxes!$C$8))</f>
        <v>0</v>
      </c>
      <c r="I8" s="17"/>
      <c r="J8" s="46">
        <v>0</v>
      </c>
      <c r="K8" s="46">
        <v>0</v>
      </c>
      <c r="L8" s="30">
        <f t="shared" si="1"/>
        <v>0</v>
      </c>
      <c r="M8" s="24">
        <f t="shared" si="2"/>
        <v>0</v>
      </c>
      <c r="N8" s="22"/>
      <c r="O8" s="17"/>
      <c r="P8" s="46">
        <v>0</v>
      </c>
      <c r="Q8" s="46">
        <v>0</v>
      </c>
      <c r="R8" s="30">
        <f t="shared" si="3"/>
        <v>0</v>
      </c>
      <c r="S8" s="22"/>
      <c r="T8" s="22"/>
    </row>
    <row r="9" spans="1:20" x14ac:dyDescent="0.35">
      <c r="A9" s="45" t="s">
        <v>55</v>
      </c>
      <c r="B9" s="7">
        <f>'SMW Spending Plan'!$B$14</f>
        <v>43891</v>
      </c>
      <c r="C9" s="7">
        <f>'SMW Spending Plan'!$C$14</f>
        <v>43921</v>
      </c>
      <c r="D9" s="13">
        <f t="shared" si="4"/>
        <v>31</v>
      </c>
      <c r="E9" s="46">
        <v>0</v>
      </c>
      <c r="F9" s="11">
        <f>E9+(E9*(EmployerTaxes!$C$2+EmployerTaxes!$C$3+EmployerTaxes!$C$4+EmployerTaxes!$C$5+EmployerTaxes!$C$8))</f>
        <v>0</v>
      </c>
      <c r="G9" s="11">
        <f t="shared" si="0"/>
        <v>0</v>
      </c>
      <c r="H9" s="11">
        <f>G9+(G9*(EmployerTaxes!$C$2+EmployerTaxes!$C$3+EmployerTaxes!$C$4+EmployerTaxes!$C$5+EmployerTaxes!$C$8))</f>
        <v>0</v>
      </c>
      <c r="I9" s="17"/>
      <c r="J9" s="46">
        <v>0</v>
      </c>
      <c r="K9" s="46">
        <v>0</v>
      </c>
      <c r="L9" s="30">
        <f t="shared" si="1"/>
        <v>0</v>
      </c>
      <c r="M9" s="24">
        <f t="shared" si="2"/>
        <v>0</v>
      </c>
      <c r="N9" s="22"/>
      <c r="O9" s="17"/>
      <c r="P9" s="46">
        <v>0</v>
      </c>
      <c r="Q9" s="46">
        <v>0</v>
      </c>
      <c r="R9" s="30">
        <f t="shared" si="3"/>
        <v>0</v>
      </c>
      <c r="S9" s="22"/>
      <c r="T9" s="22"/>
    </row>
    <row r="10" spans="1:20" x14ac:dyDescent="0.35">
      <c r="A10" s="45" t="s">
        <v>56</v>
      </c>
      <c r="B10" s="7">
        <f>'SMW Spending Plan'!$B$14</f>
        <v>43891</v>
      </c>
      <c r="C10" s="7">
        <f>'SMW Spending Plan'!$C$14</f>
        <v>43921</v>
      </c>
      <c r="D10" s="13">
        <f t="shared" si="4"/>
        <v>31</v>
      </c>
      <c r="E10" s="46">
        <v>0</v>
      </c>
      <c r="F10" s="11">
        <f>E10+(E10*(EmployerTaxes!$C$2+EmployerTaxes!$C$3+EmployerTaxes!$C$4+EmployerTaxes!$C$5+EmployerTaxes!$C$8))</f>
        <v>0</v>
      </c>
      <c r="G10" s="11">
        <f t="shared" si="0"/>
        <v>0</v>
      </c>
      <c r="H10" s="11">
        <f>G10+(G10*(EmployerTaxes!$C$2+EmployerTaxes!$C$3+EmployerTaxes!$C$4+EmployerTaxes!$C$5+EmployerTaxes!$C$8))</f>
        <v>0</v>
      </c>
      <c r="I10" s="17"/>
      <c r="J10" s="46">
        <v>0</v>
      </c>
      <c r="K10" s="46">
        <v>0</v>
      </c>
      <c r="L10" s="30">
        <f t="shared" si="1"/>
        <v>0</v>
      </c>
      <c r="M10" s="24">
        <f t="shared" si="2"/>
        <v>0</v>
      </c>
      <c r="N10" s="22"/>
      <c r="O10" s="17"/>
      <c r="P10" s="46">
        <v>0</v>
      </c>
      <c r="Q10" s="46">
        <v>0</v>
      </c>
      <c r="R10" s="30">
        <f t="shared" si="3"/>
        <v>0</v>
      </c>
      <c r="S10" s="22"/>
      <c r="T10" s="22"/>
    </row>
    <row r="11" spans="1:20" x14ac:dyDescent="0.35">
      <c r="A11" s="45" t="s">
        <v>57</v>
      </c>
      <c r="B11" s="7">
        <f>'SMW Spending Plan'!$B$14</f>
        <v>43891</v>
      </c>
      <c r="C11" s="7">
        <f>'SMW Spending Plan'!$C$14</f>
        <v>43921</v>
      </c>
      <c r="D11" s="13">
        <f t="shared" si="4"/>
        <v>31</v>
      </c>
      <c r="E11" s="46">
        <v>0</v>
      </c>
      <c r="F11" s="11">
        <f>E11+(E11*(EmployerTaxes!$C$2+EmployerTaxes!$C$3+EmployerTaxes!$C$4+EmployerTaxes!$C$5+EmployerTaxes!$C$8))</f>
        <v>0</v>
      </c>
      <c r="G11" s="11">
        <f t="shared" si="0"/>
        <v>0</v>
      </c>
      <c r="H11" s="11">
        <f>G11+(G11*(EmployerTaxes!$C$2+EmployerTaxes!$C$3+EmployerTaxes!$C$4+EmployerTaxes!$C$5+EmployerTaxes!$C$8))</f>
        <v>0</v>
      </c>
      <c r="I11" s="17"/>
      <c r="J11" s="46">
        <v>0</v>
      </c>
      <c r="K11" s="46">
        <v>0</v>
      </c>
      <c r="L11" s="30">
        <f t="shared" si="1"/>
        <v>0</v>
      </c>
      <c r="M11" s="24">
        <f t="shared" si="2"/>
        <v>0</v>
      </c>
      <c r="N11" s="22"/>
      <c r="O11" s="17"/>
      <c r="P11" s="46">
        <v>0</v>
      </c>
      <c r="Q11" s="46">
        <v>0</v>
      </c>
      <c r="R11" s="30">
        <f t="shared" si="3"/>
        <v>0</v>
      </c>
      <c r="S11" s="22"/>
      <c r="T11" s="22"/>
    </row>
    <row r="12" spans="1:20" x14ac:dyDescent="0.35">
      <c r="A12" s="45" t="s">
        <v>58</v>
      </c>
      <c r="B12" s="7">
        <f>'SMW Spending Plan'!$B$14</f>
        <v>43891</v>
      </c>
      <c r="C12" s="7">
        <f>'SMW Spending Plan'!$C$14</f>
        <v>43921</v>
      </c>
      <c r="D12" s="13">
        <f t="shared" si="4"/>
        <v>31</v>
      </c>
      <c r="E12" s="46">
        <v>0</v>
      </c>
      <c r="F12" s="11">
        <f>E12+(E12*(EmployerTaxes!$C$2+EmployerTaxes!$C$3+EmployerTaxes!$C$4+EmployerTaxes!$C$5+EmployerTaxes!$C$8))</f>
        <v>0</v>
      </c>
      <c r="G12" s="11">
        <f t="shared" si="0"/>
        <v>0</v>
      </c>
      <c r="H12" s="11">
        <f>G12+(G12*(EmployerTaxes!$C$2+EmployerTaxes!$C$3+EmployerTaxes!$C$4+EmployerTaxes!$C$5+EmployerTaxes!$C$8))</f>
        <v>0</v>
      </c>
      <c r="I12" s="17"/>
      <c r="J12" s="46">
        <v>0</v>
      </c>
      <c r="K12" s="46">
        <v>0</v>
      </c>
      <c r="L12" s="30">
        <f t="shared" si="1"/>
        <v>0</v>
      </c>
      <c r="M12" s="24">
        <f t="shared" si="2"/>
        <v>0</v>
      </c>
      <c r="N12" s="22"/>
      <c r="O12" s="17"/>
      <c r="P12" s="46">
        <v>0</v>
      </c>
      <c r="Q12" s="46">
        <v>0</v>
      </c>
      <c r="R12" s="30">
        <f t="shared" si="3"/>
        <v>0</v>
      </c>
      <c r="S12" s="22"/>
      <c r="T12" s="22"/>
    </row>
    <row r="13" spans="1:20" x14ac:dyDescent="0.35">
      <c r="A13" s="45" t="s">
        <v>59</v>
      </c>
      <c r="B13" s="7">
        <f>'SMW Spending Plan'!$B$14</f>
        <v>43891</v>
      </c>
      <c r="C13" s="7">
        <f>'SMW Spending Plan'!$C$14</f>
        <v>43921</v>
      </c>
      <c r="D13" s="13">
        <f t="shared" si="4"/>
        <v>31</v>
      </c>
      <c r="E13" s="46">
        <v>0</v>
      </c>
      <c r="F13" s="11">
        <f>E13+(E13*(EmployerTaxes!$C$2+EmployerTaxes!$C$3+EmployerTaxes!$C$4+EmployerTaxes!$C$5+EmployerTaxes!$C$8))</f>
        <v>0</v>
      </c>
      <c r="G13" s="11">
        <f t="shared" si="0"/>
        <v>0</v>
      </c>
      <c r="H13" s="11">
        <f>G13+(G13*(EmployerTaxes!$C$2+EmployerTaxes!$C$3+EmployerTaxes!$C$4+EmployerTaxes!$C$5+EmployerTaxes!$C$8))</f>
        <v>0</v>
      </c>
      <c r="I13" s="17"/>
      <c r="J13" s="46">
        <v>0</v>
      </c>
      <c r="K13" s="46">
        <v>0</v>
      </c>
      <c r="L13" s="30">
        <f t="shared" si="1"/>
        <v>0</v>
      </c>
      <c r="M13" s="24">
        <f t="shared" si="2"/>
        <v>0</v>
      </c>
      <c r="N13" s="22"/>
      <c r="O13" s="17"/>
      <c r="P13" s="46">
        <v>0</v>
      </c>
      <c r="Q13" s="46">
        <v>0</v>
      </c>
      <c r="R13" s="30">
        <f t="shared" si="3"/>
        <v>0</v>
      </c>
      <c r="S13" s="22"/>
      <c r="T13" s="22"/>
    </row>
    <row r="14" spans="1:20" x14ac:dyDescent="0.35">
      <c r="A14" s="14" t="s">
        <v>7</v>
      </c>
      <c r="B14" s="14"/>
      <c r="C14" s="14"/>
      <c r="D14" s="14"/>
      <c r="E14" s="14"/>
      <c r="F14" s="14"/>
      <c r="G14" s="14"/>
      <c r="H14" s="14"/>
      <c r="I14" s="14"/>
      <c r="J14" s="18">
        <f>SUM(J4:J13)</f>
        <v>0</v>
      </c>
      <c r="K14" s="18">
        <f>SUM(K4:K13)</f>
        <v>0</v>
      </c>
      <c r="L14" s="32">
        <f>SUM(L4:L13)</f>
        <v>0</v>
      </c>
      <c r="M14" s="15">
        <f>SUM(M4:M13)</f>
        <v>0</v>
      </c>
      <c r="N14" s="15">
        <f>'SMW Calculations'!H9</f>
        <v>0</v>
      </c>
      <c r="O14" s="14"/>
      <c r="P14" s="18">
        <f>SUM(P4:P13)</f>
        <v>0</v>
      </c>
      <c r="Q14" s="18">
        <f>SUM(Q4:Q13)</f>
        <v>0</v>
      </c>
      <c r="R14" s="18">
        <f>SUM(R4:R13)</f>
        <v>0</v>
      </c>
      <c r="S14" s="15">
        <f>'SMW Calculations'!I9</f>
        <v>0</v>
      </c>
      <c r="T14" s="15">
        <f>N14-S14</f>
        <v>0</v>
      </c>
    </row>
  </sheetData>
  <sheetProtection algorithmName="SHA-512" hashValue="7qRBLPb6ZL5Jo9V6eJ/kq05FX77s3yRAwQzMMo7oz4YsAODeuzM6pOQ8S2IQVfctOZdfWLWatOdsqFOPnnUs4A==" saltValue="qvvQz3PAdVensgmBLbGR0w==" spinCount="100000" sheet="1" objects="1" scenarios="1"/>
  <mergeCells count="3">
    <mergeCell ref="J2:K2"/>
    <mergeCell ref="A2:B2"/>
    <mergeCell ref="A1:B1"/>
  </mergeCells>
  <printOptions horizontalCentered="1"/>
  <pageMargins left="0.25" right="0.25" top="0.75" bottom="0.75" header="0.3" footer="0.3"/>
  <pageSetup orientation="landscape" horizontalDpi="1200" verticalDpi="1200" r:id="rId1"/>
  <headerFooter>
    <oddFooter>&amp;L&amp;F
&amp;A&amp;RPage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SMW W1901 Service Definition</vt:lpstr>
      <vt:lpstr>EmployerTaxes</vt:lpstr>
      <vt:lpstr>Instructions</vt:lpstr>
      <vt:lpstr>Demographics</vt:lpstr>
      <vt:lpstr>SMW Calculations</vt:lpstr>
      <vt:lpstr>SMW Spending Plan</vt:lpstr>
      <vt:lpstr>Month1</vt:lpstr>
      <vt:lpstr>Month2</vt:lpstr>
      <vt:lpstr>Month3</vt:lpstr>
      <vt:lpstr>Month4</vt:lpstr>
      <vt:lpstr>Month5</vt:lpstr>
      <vt:lpstr>Month6</vt:lpstr>
      <vt:lpstr>Month7</vt:lpstr>
      <vt:lpstr>Month8</vt:lpstr>
      <vt:lpstr>Month9</vt:lpstr>
      <vt:lpstr>Month10</vt:lpstr>
      <vt:lpstr>Month11</vt:lpstr>
      <vt:lpstr>Month12</vt:lpstr>
      <vt:lpstr>Month1!Print_Titles</vt:lpstr>
      <vt:lpstr>Month10!Print_Titles</vt:lpstr>
      <vt:lpstr>Month11!Print_Titles</vt:lpstr>
      <vt:lpstr>Month12!Print_Titles</vt:lpstr>
      <vt:lpstr>Month2!Print_Titles</vt:lpstr>
      <vt:lpstr>Month3!Print_Titles</vt:lpstr>
      <vt:lpstr>Month4!Print_Titles</vt:lpstr>
      <vt:lpstr>Month5!Print_Titles</vt:lpstr>
      <vt:lpstr>Month6!Print_Titles</vt:lpstr>
      <vt:lpstr>Month7!Print_Titles</vt:lpstr>
      <vt:lpstr>Month8!Print_Titles</vt:lpstr>
      <vt:lpstr>Month9!Print_Titles</vt:lpstr>
      <vt:lpstr>'SMW Calculations'!Print_Titles</vt:lpstr>
      <vt:lpstr>'SMW Spending Plan'!Print_Titles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Reeser, Teresa</dc:creator>
  <cp:lastModifiedBy>Reeser, Teresa</cp:lastModifiedBy>
  <cp:lastPrinted>2020-06-04T21:33:33Z</cp:lastPrinted>
  <dcterms:created xsi:type="dcterms:W3CDTF">2019-11-18T05:17:59Z</dcterms:created>
  <dcterms:modified xsi:type="dcterms:W3CDTF">2020-06-04T21:40:16Z</dcterms:modified>
</cp:coreProperties>
</file>